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19320" windowHeight="12618" activeTab="0"/>
  </bookViews>
  <sheets>
    <sheet name="CALCOLO VASCA DI LAMINAZIONE" sheetId="1" r:id="rId1"/>
    <sheet name="Cd" sheetId="2" r:id="rId2"/>
  </sheets>
  <definedNames>
    <definedName name="_xlnm.Print_Area" localSheetId="0">'CALCOLO VASCA DI LAMINAZIONE'!$B$1:$V$74</definedName>
    <definedName name="Tab_Ambi">'CALCOLO VASCA DI LAMINAZIONE'!$C$178:$I$178</definedName>
    <definedName name="Tab_Cd">'CALCOLO VASCA DI LAMINAZIONE'!$C$129:$F$169</definedName>
    <definedName name="Z_548C1C89_B5D6_46DF_AA13_BF15673C50FF_.wvu.Cols" localSheetId="0" hidden="1">'CALCOLO VASCA DI LAMINAZIONE'!$X:$Z</definedName>
    <definedName name="Z_548C1C89_B5D6_46DF_AA13_BF15673C50FF_.wvu.Cols" localSheetId="1" hidden="1">'Cd'!$B:$C</definedName>
    <definedName name="Z_548C1C89_B5D6_46DF_AA13_BF15673C50FF_.wvu.PrintArea" localSheetId="0" hidden="1">'CALCOLO VASCA DI LAMINAZIONE'!$B$1:$R$74</definedName>
  </definedNames>
  <calcPr fullCalcOnLoad="1"/>
</workbook>
</file>

<file path=xl/comments1.xml><?xml version="1.0" encoding="utf-8"?>
<comments xmlns="http://schemas.openxmlformats.org/spreadsheetml/2006/main">
  <authors>
    <author>Xp Professional Sp2b Italiano</author>
  </authors>
  <commentList>
    <comment ref="K9" authorId="0">
      <text>
        <r>
          <rPr>
            <b/>
            <sz val="8"/>
            <rFont val="Tahoma"/>
            <family val="2"/>
          </rPr>
          <t>Inserire il valore del Coefficiente di deflusso calcolato per  tipo di  superficie condiderata.
Valore necessario nel caso Cd RIF. = N/D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Inserire il valore del Coefficiente di deflusso calcolato per  tipo di  superficie condiderata.
Valore necessario nel caso Cd RIF. = N/D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<sst xmlns="http://schemas.openxmlformats.org/spreadsheetml/2006/main" count="458" uniqueCount="164">
  <si>
    <t>DIMENSIONAMENTO  DELLA VASCA DI LAMINAZIONE</t>
  </si>
  <si>
    <t>Area di impianto sportivo con
sistemi drenanti e superficie a prato</t>
  </si>
  <si>
    <t>Corsi e specchi d’acqua, vasche, bacini di accumulo con fondo naturale impermeabile</t>
  </si>
  <si>
    <r>
      <t xml:space="preserve">                       Diametro =  2 * √ (A</t>
    </r>
    <r>
      <rPr>
        <sz val="8"/>
        <rFont val="Arial"/>
        <family val="2"/>
      </rPr>
      <t>sez.tubo</t>
    </r>
    <r>
      <rPr>
        <sz val="10"/>
        <rFont val="Arial"/>
        <family val="0"/>
      </rPr>
      <t>/</t>
    </r>
    <r>
      <rPr>
        <sz val="10"/>
        <rFont val="Arial"/>
        <family val="2"/>
      </rPr>
      <t xml:space="preserve">π)      =         </t>
    </r>
  </si>
  <si>
    <t>0,6 * √ (2 * 9,81 * h)</t>
  </si>
  <si>
    <t xml:space="preserve">     Altezza di precipitazione critica</t>
  </si>
  <si>
    <t xml:space="preserve">     Durata pioggia critica</t>
  </si>
  <si>
    <t>mm</t>
  </si>
  <si>
    <t>min.</t>
  </si>
  <si>
    <t>l/s*ha</t>
  </si>
  <si>
    <t xml:space="preserve">  mm</t>
  </si>
  <si>
    <t>CATEGORIE DI SUPERFICIE</t>
  </si>
  <si>
    <t>SPECIFICHE O VARIANTI</t>
  </si>
  <si>
    <t>NORME RIFERIMENTO</t>
  </si>
  <si>
    <t>COEFF. DEFLUSSO</t>
  </si>
  <si>
    <t>Coperture metalliche con inclinazione &gt; 3°</t>
  </si>
  <si>
    <t>Coperture metalliche con inclinazione &lt; 3°</t>
  </si>
  <si>
    <t>Coperture continue con zavorratura in ghiaia</t>
  </si>
  <si>
    <t>Coperture continue con pavimentazione galeggiante</t>
  </si>
  <si>
    <t>Coperture continue con finiture in materiali sigillanti (terrazze, lastrici solari, superfici poste sopra a volumi interrati) con inclinazione &gt; 3°</t>
  </si>
  <si>
    <t>Coperture continue con finiture in materiali sigillanti (terrazze, lastrici solari, superfici poste sopra a volumi interrati) con inclinazione &lt; 3°</t>
  </si>
  <si>
    <t>Coperture discontinue (tegole in laterizio o simile)</t>
  </si>
  <si>
    <t>Pavimento in asfalto o cls</t>
  </si>
  <si>
    <t>SCARICO CONCESSO E PORTATA DA LAMINARE</t>
  </si>
  <si>
    <t>CALCOLO DEL VOLUME DELLA VASCA DI LAMINAZIONE</t>
  </si>
  <si>
    <t xml:space="preserve"> Deflusso istantaneo per ettaro</t>
  </si>
  <si>
    <t>DIMENSIONAMENTO DEL TUBO DI CONTROLLO DI FLUSSO (scarico della vasca di laminazione)</t>
  </si>
  <si>
    <t>Pavimentazioni in lastre di pietra di grande taglio, senza sigillatura dei giunti, su sabbia</t>
  </si>
  <si>
    <t>Pavimentazioni in ciottoli su sabbia</t>
  </si>
  <si>
    <t>Pavimentazioni in macadam, strade, cortili, piazzali</t>
  </si>
  <si>
    <t>Superfici in ghiaia sciolta</t>
  </si>
  <si>
    <t>Sedime ferroviario</t>
  </si>
  <si>
    <t>Aree di impianti sportivi con sistemi drenanti e con fondo in terra, piste in terra battuta o simile.</t>
  </si>
  <si>
    <t xml:space="preserve"> Aree di impianti sportivi con sistemi drenanti e con fondo in materiale sintetico, tappeto verde sintetico</t>
  </si>
  <si>
    <t>Superfici di manufatti diversi in cls o altri materiali impermeabili o impermeabilizzati esposti alla pioggia, e non attribuibili alle altre categorie, come muretti, plinti, gradinate, scale, ecc</t>
  </si>
  <si>
    <t>Superfici esposte alla pioggia di caditoie, griglie di aerazione di locali interrati, canalette di scolo a fondo impermeabile e manufatti analoghi</t>
  </si>
  <si>
    <t>Percent. di inerbimento &lt; 40%</t>
  </si>
  <si>
    <t>Pavimentazione in prefabbricati in cls o materiale sintetico, riempiti di substrato e inerbiti posati su apposita stratificazione di supporto (Grigliati garden). Percent. di inerbimento &gt;= 40%; Fondo con coeff. Permeabilità &gt; 10-5 m/s</t>
  </si>
  <si>
    <t>h</t>
  </si>
  <si>
    <t>Q</t>
  </si>
  <si>
    <t>l/s</t>
  </si>
  <si>
    <t>Portata da laminare</t>
  </si>
  <si>
    <r>
      <t>Q</t>
    </r>
    <r>
      <rPr>
        <sz val="8"/>
        <rFont val="Arial"/>
        <family val="2"/>
      </rPr>
      <t>scarico</t>
    </r>
  </si>
  <si>
    <r>
      <t xml:space="preserve">  m</t>
    </r>
    <r>
      <rPr>
        <b/>
        <vertAlign val="superscript"/>
        <sz val="10"/>
        <rFont val="Arial"/>
        <family val="2"/>
      </rPr>
      <t>3</t>
    </r>
  </si>
  <si>
    <r>
      <t xml:space="preserve">  m</t>
    </r>
    <r>
      <rPr>
        <vertAlign val="superscript"/>
        <sz val="10"/>
        <rFont val="Arial"/>
        <family val="2"/>
      </rPr>
      <t>2</t>
    </r>
  </si>
  <si>
    <t xml:space="preserve">  m</t>
  </si>
  <si>
    <t xml:space="preserve">  l/s</t>
  </si>
  <si>
    <t xml:space="preserve">Q  =  </t>
  </si>
  <si>
    <t xml:space="preserve">h   =     </t>
  </si>
  <si>
    <r>
      <t xml:space="preserve">                                                             A</t>
    </r>
    <r>
      <rPr>
        <sz val="8"/>
        <rFont val="Arial"/>
        <family val="2"/>
      </rPr>
      <t xml:space="preserve">sez.tubo       </t>
    </r>
    <r>
      <rPr>
        <sz val="10"/>
        <rFont val="Arial"/>
        <family val="2"/>
      </rPr>
      <t xml:space="preserve"> =</t>
    </r>
  </si>
  <si>
    <t xml:space="preserve">  parametro idraulico fisso (adimensionale)</t>
  </si>
  <si>
    <r>
      <t xml:space="preserve">  m</t>
    </r>
    <r>
      <rPr>
        <b/>
        <vertAlign val="superscript"/>
        <sz val="10"/>
        <rFont val="Arial"/>
        <family val="2"/>
      </rPr>
      <t>2</t>
    </r>
  </si>
  <si>
    <t>Copertura a verde pensile con spessore totale del substrato medio 35 &lt; s &lt; 50 cm con Inclinazione max 12°(Sistema a tre strati - UNI 11235/2007)</t>
  </si>
  <si>
    <t>N12</t>
  </si>
  <si>
    <t>Altro</t>
  </si>
  <si>
    <t>Copertura in tegole tipo "canadese"</t>
  </si>
  <si>
    <t>Pavimentazioni in cubetti o pietre a lastre a fuga sigillata</t>
  </si>
  <si>
    <t>Ritardo da conseguire</t>
  </si>
  <si>
    <r>
      <t xml:space="preserve">  Q</t>
    </r>
    <r>
      <rPr>
        <sz val="8"/>
        <rFont val="Arial"/>
        <family val="2"/>
      </rPr>
      <t xml:space="preserve">scarico </t>
    </r>
    <r>
      <rPr>
        <sz val="10"/>
        <rFont val="Arial"/>
        <family val="2"/>
      </rPr>
      <t>calcolata al punto 6)</t>
    </r>
  </si>
  <si>
    <r>
      <t xml:space="preserve"> - tirante utile nella vasca di laminazione espresso in m. (vedi </t>
    </r>
    <r>
      <rPr>
        <i/>
        <sz val="10"/>
        <rFont val="Arial"/>
        <family val="2"/>
      </rPr>
      <t>Istruzioni</t>
    </r>
    <r>
      <rPr>
        <sz val="10"/>
        <rFont val="Arial"/>
        <family val="0"/>
      </rPr>
      <t>, punto 3. 5)</t>
    </r>
  </si>
  <si>
    <t xml:space="preserve"> - oppure, nel caso di vasca di laminazione dotata di pompa di sollevamento, tirante utile nel </t>
  </si>
  <si>
    <r>
      <t xml:space="preserve">  pozzetto con scarico di fondo tarato, espresso in m. (vedi </t>
    </r>
    <r>
      <rPr>
        <i/>
        <sz val="10"/>
        <rFont val="Arial"/>
        <family val="2"/>
      </rPr>
      <t>Istruzioni</t>
    </r>
    <r>
      <rPr>
        <sz val="10"/>
        <rFont val="Arial"/>
        <family val="0"/>
      </rPr>
      <t>, punto 3. 5.ter)</t>
    </r>
  </si>
  <si>
    <t>Cd RIF.</t>
  </si>
  <si>
    <t>Cd CALC.</t>
  </si>
  <si>
    <t>Valori calcolati</t>
  </si>
  <si>
    <t>Valori di progetto talvolta necessari</t>
  </si>
  <si>
    <t>Pavimentazioni in elementi drenanti su sabbia</t>
  </si>
  <si>
    <t>Pavimentazioni in lastre a costa verticale a spacco (Smolleri)</t>
  </si>
  <si>
    <t>Pavimentazioni in cubetti o pietre a fuga non sigillata su sabbia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</si>
  <si>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</si>
  <si>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</si>
  <si>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</si>
  <si>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</si>
  <si>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</si>
  <si>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</si>
  <si>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</si>
  <si>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</si>
  <si>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</si>
  <si>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D21, D22</t>
  </si>
  <si>
    <t>D24</t>
  </si>
  <si>
    <t>D25</t>
  </si>
  <si>
    <t>D26</t>
  </si>
  <si>
    <t>Pavimentazione galleggiante in legno, con fuga non sigillata su sottofondo drenante</t>
  </si>
  <si>
    <t>M1</t>
  </si>
  <si>
    <t>M2</t>
  </si>
  <si>
    <t xml:space="preserve">Asfalto drenante </t>
  </si>
  <si>
    <t>Corsi e specchi d’acqua, vasche, bacini di accumulo con fondo impermeabile</t>
  </si>
  <si>
    <t>VALUTAZIONE DELLA PERMEABILITA' DEL SUOLO</t>
  </si>
  <si>
    <t>STATO ATTUALE</t>
  </si>
  <si>
    <t>AMBITO</t>
  </si>
  <si>
    <t>Miglioramento</t>
  </si>
  <si>
    <t>TIPO</t>
  </si>
  <si>
    <t>N1</t>
  </si>
  <si>
    <t>Superfici a verde  su suolo profondo: prati, orti, superfici boscate e agricole</t>
  </si>
  <si>
    <t>Norme DIN,A.T.V.,scala Frühling, UNI 11235.</t>
  </si>
  <si>
    <t>N2,N3</t>
  </si>
  <si>
    <t>Corsi e specchi d’acqua, stagni, bacini di accumulo e filtrazione con fondo naturale</t>
  </si>
  <si>
    <t>N4</t>
  </si>
  <si>
    <t>Incolto, sterrato, superfici naturali degradate</t>
  </si>
  <si>
    <t>N5</t>
  </si>
  <si>
    <t>Pavimentazione in lastre posate a "opus incertum" con fuga inerbita. Percent. di inerbimento &gt;= 40%;  Fondo con coeff. Permeabilità &gt; 10E-5 m/s</t>
  </si>
  <si>
    <t>N6</t>
  </si>
  <si>
    <t>N7</t>
  </si>
  <si>
    <t>N8</t>
  </si>
  <si>
    <t>Copertura a verde pensile con spessore totale del substrato medio 8 &lt; s &lt; 15 cm con Inclinazione max 12° (Sistema a tre strati -UNI 11235/2007)</t>
  </si>
  <si>
    <t>N9</t>
  </si>
  <si>
    <t>Copertura a verde pensile con spessore totale del substrato medio 15 &lt; s &lt; 25 cm con Inclinazione max 12° (Sistema a tre strati - UNI 11235/2007)</t>
  </si>
  <si>
    <t>N10</t>
  </si>
  <si>
    <t>Copertura a verde pensile con spessore totale del substrato medio 25 &lt; s &lt; 35 cm con Inclinazione max 12°(Sistema a tre strati - UNI 11235/2007)</t>
  </si>
  <si>
    <t>N11</t>
  </si>
  <si>
    <t>ALTEZZA E DURATA DELLA PIOGGIA CRITICA</t>
  </si>
  <si>
    <t>VERIFICHE STANDARD RICHIESTI :</t>
  </si>
  <si>
    <t>STANDARD</t>
  </si>
  <si>
    <t>Rp Esist</t>
  </si>
  <si>
    <t>C1</t>
  </si>
  <si>
    <t>C2</t>
  </si>
  <si>
    <r>
      <t xml:space="preserve">    </t>
    </r>
    <r>
      <rPr>
        <sz val="12"/>
        <rFont val="Symbol"/>
        <family val="1"/>
      </rPr>
      <t xml:space="preserve">Y </t>
    </r>
    <r>
      <rPr>
        <sz val="12"/>
        <rFont val="Arial"/>
        <family val="2"/>
      </rPr>
      <t xml:space="preserve">  =</t>
    </r>
  </si>
  <si>
    <r>
      <t xml:space="preserve">    </t>
    </r>
    <r>
      <rPr>
        <sz val="12"/>
        <rFont val="Symbol"/>
        <family val="1"/>
      </rPr>
      <t>Y</t>
    </r>
    <r>
      <rPr>
        <sz val="12"/>
        <rFont val="Arial"/>
        <family val="2"/>
      </rPr>
      <t>'   =</t>
    </r>
  </si>
  <si>
    <t xml:space="preserve">Spe  =  </t>
  </si>
  <si>
    <t>TOTALE Spe</t>
  </si>
  <si>
    <t>Area di impianto sportivo con sistemi drenanti e superficie a prato</t>
  </si>
  <si>
    <t>SUPERFICIE PERMEABILE EQUIVALENTE</t>
  </si>
  <si>
    <t>STATO DI PROGETTO</t>
  </si>
  <si>
    <t>Rp m</t>
  </si>
  <si>
    <t>SUPERFICI ADDOTTE IN VASCA</t>
  </si>
  <si>
    <t>PORTATE ADDOTTE IN VASCA</t>
  </si>
  <si>
    <t>PERMEABILITA' DEI SUOLI E SISTEMI DI RITENZIONE TEMPORANEA ACQUE METEORICHE</t>
  </si>
  <si>
    <t xml:space="preserve">Qp  =  </t>
  </si>
  <si>
    <t>Copertura a verde pensile con spessore totale del substrato o del terreno naturale medio &gt; 50 cm con Inclinazione max 12°(Sistema a tre strati - UNI 11235/2007 e terreno naturale con caratteristiche pienamente rispondenti alla suddetta norma)</t>
  </si>
  <si>
    <t>N13</t>
  </si>
  <si>
    <t>Copertura a verde pensile di volumi interrati a terreno naturale con spessore  medio &gt; 50 cm con Inclinazione max 12°(Sistema a tre strati - Filtro e dreno a norma UNI 11235/2007 e terreno naturale con caratteristiche da certificare - vedi manuale)</t>
  </si>
  <si>
    <t>N14</t>
  </si>
  <si>
    <t>Copertura a verde pensile su falda inclinata con spessore totale del substrato medio 8 &lt; s &lt; 10 cm con  Incl. &gt; 12° e applicazione soluzioni specifiche per coperture inclinate (UNI 11235/2007)</t>
  </si>
  <si>
    <t>N15</t>
  </si>
  <si>
    <t>Copertura a verde pensile su falda inclinata con spessore totale del substrato medio 10 &lt; s &lt; 15 cm con  Incl. &gt; 12° e applicazione soluzioni specifiche per coperture inclinate (UNI 11235/2007)</t>
  </si>
  <si>
    <t>D1</t>
  </si>
  <si>
    <t>D2</t>
  </si>
  <si>
    <t>D3</t>
  </si>
  <si>
    <t>D4</t>
  </si>
  <si>
    <t>D5</t>
  </si>
  <si>
    <t>D6</t>
  </si>
  <si>
    <t>D7</t>
  </si>
  <si>
    <t>D8</t>
  </si>
  <si>
    <t>D10</t>
  </si>
  <si>
    <t>D11</t>
  </si>
  <si>
    <t>Celle di controllo</t>
  </si>
  <si>
    <t>Asez.tubo  =                           Q</t>
  </si>
  <si>
    <t>RAPPORTO PERMEABILITA'  ATTUALE  Rp =</t>
  </si>
  <si>
    <t>RAPPORTO PERMEABILITA'  PROGETTO  Rp =</t>
  </si>
  <si>
    <t>Rp Equiv.
 x ritenzione</t>
  </si>
  <si>
    <t>Rp o Rp Equivalente Minimo da Garantire</t>
  </si>
  <si>
    <t>VASCA COMPENSAZIONE RICHIESTA</t>
  </si>
  <si>
    <t>VASCA COMPENSAZIONE 
CORRETTAMENTE DIMENSIONATA</t>
  </si>
  <si>
    <t>TUTTI GLI AMBITI  
(Se Nuova Costruzione o Sistemazione Superficiale d'Area)</t>
  </si>
  <si>
    <t>Valori calcolati o non modificabili</t>
  </si>
  <si>
    <t>LEGENDA</t>
  </si>
  <si>
    <t>TIPOLOGIA DI SUPERFICIE (STATO ATTUALE)</t>
  </si>
  <si>
    <t>TIPOLOGIA DI SUPEFICIE (STATO DI PROGETTO)</t>
  </si>
  <si>
    <t>VERIFICA Rp e MIGLIORAMENTO
  (MIGLIORAMENTO)</t>
  </si>
  <si>
    <t>SUPERFICIE RIFERIMENTO  Sr Stato Attuale</t>
  </si>
  <si>
    <t>SUPERFICIE RIFERIMENTO  Sr  Progetto</t>
  </si>
  <si>
    <t>VERIFICA Sr Attuale = Progetto -------------------------------------&gt;</t>
  </si>
  <si>
    <t>Valori da inserire 
con solo una cifra decimale</t>
  </si>
  <si>
    <t>Versione marzo 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</si>
</sst>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&quot;V vasca&quot;\ \ \ \=\ \ \ \ \ \ \ \ \ \ \ \ \ \ \ \ 0.00\ &quot; litri &quot;"/>
    <numFmt numFmtId="180" formatCode="&quot;V vasca&quot;\ \ \ \=\ \ \ \ \ \ \ \ \ \ \ \ \ \ \ \ 0\ &quot; litri &quot;"/>
    <numFmt numFmtId="181" formatCode="0.0"/>
    <numFmt numFmtId="182" formatCode="&quot;V vasca&quot;\ \ \=\ \ \ 0\ &quot; litri &quot;"/>
    <numFmt numFmtId="183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9" fillId="33" borderId="0" xfId="0" applyNumberFormat="1" applyFont="1" applyFill="1" applyBorder="1" applyAlignment="1" applyProtection="1">
      <alignment horizontal="center" vertical="center"/>
      <protection hidden="1"/>
    </xf>
    <xf numFmtId="2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13" xfId="0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2" fontId="0" fillId="34" borderId="0" xfId="0" applyNumberForma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49" fontId="0" fillId="34" borderId="0" xfId="0" applyNumberForma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2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0" fillId="34" borderId="19" xfId="0" applyFill="1" applyBorder="1" applyAlignment="1" applyProtection="1">
      <alignment/>
      <protection hidden="1"/>
    </xf>
    <xf numFmtId="49" fontId="0" fillId="34" borderId="20" xfId="0" applyNumberForma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right"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" fontId="0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2" fontId="2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2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0" fillId="34" borderId="20" xfId="0" applyFont="1" applyFill="1" applyBorder="1" applyAlignment="1" applyProtection="1">
      <alignment horizontal="left"/>
      <protection hidden="1"/>
    </xf>
    <xf numFmtId="0" fontId="0" fillId="34" borderId="14" xfId="0" applyFont="1" applyFill="1" applyBorder="1" applyAlignment="1" applyProtection="1">
      <alignment horizontal="left"/>
      <protection hidden="1"/>
    </xf>
    <xf numFmtId="0" fontId="0" fillId="34" borderId="13" xfId="0" applyFont="1" applyFill="1" applyBorder="1" applyAlignment="1" applyProtection="1">
      <alignment horizontal="left"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 quotePrefix="1">
      <alignment vertical="center"/>
      <protection hidden="1"/>
    </xf>
    <xf numFmtId="0" fontId="0" fillId="34" borderId="0" xfId="0" applyFont="1" applyFill="1" applyAlignment="1" applyProtection="1" quotePrefix="1">
      <alignment vertical="center"/>
      <protection hidden="1"/>
    </xf>
    <xf numFmtId="0" fontId="0" fillId="34" borderId="0" xfId="0" applyFill="1" applyAlignment="1" applyProtection="1" quotePrefix="1">
      <alignment/>
      <protection hidden="1"/>
    </xf>
    <xf numFmtId="0" fontId="0" fillId="34" borderId="13" xfId="0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left"/>
      <protection hidden="1"/>
    </xf>
    <xf numFmtId="0" fontId="2" fillId="34" borderId="10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0" fillId="34" borderId="10" xfId="0" applyFill="1" applyBorder="1" applyAlignment="1" applyProtection="1">
      <alignment vertical="center"/>
      <protection hidden="1"/>
    </xf>
    <xf numFmtId="9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0" xfId="0" applyFill="1" applyAlignment="1" applyProtection="1">
      <alignment wrapText="1"/>
      <protection hidden="1"/>
    </xf>
    <xf numFmtId="181" fontId="0" fillId="34" borderId="0" xfId="0" applyNumberForma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2" fontId="6" fillId="38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 wrapText="1"/>
      <protection hidden="1"/>
    </xf>
    <xf numFmtId="9" fontId="2" fillId="35" borderId="10" xfId="0" applyNumberFormat="1" applyFont="1" applyFill="1" applyBorder="1" applyAlignment="1" applyProtection="1">
      <alignment horizontal="center" vertical="center"/>
      <protection hidden="1"/>
    </xf>
    <xf numFmtId="9" fontId="0" fillId="34" borderId="0" xfId="0" applyNumberFormat="1" applyFill="1" applyBorder="1" applyAlignment="1" applyProtection="1">
      <alignment horizontal="center"/>
      <protection hidden="1"/>
    </xf>
    <xf numFmtId="0" fontId="6" fillId="38" borderId="10" xfId="0" applyFont="1" applyFill="1" applyBorder="1" applyAlignment="1" applyProtection="1">
      <alignment horizontal="center" vertical="center"/>
      <protection hidden="1"/>
    </xf>
    <xf numFmtId="9" fontId="2" fillId="38" borderId="10" xfId="0" applyNumberFormat="1" applyFont="1" applyFill="1" applyBorder="1" applyAlignment="1" applyProtection="1">
      <alignment horizontal="center" vertical="center"/>
      <protection hidden="1"/>
    </xf>
    <xf numFmtId="9" fontId="2" fillId="39" borderId="10" xfId="0" applyNumberFormat="1" applyFont="1" applyFill="1" applyBorder="1" applyAlignment="1" applyProtection="1">
      <alignment horizontal="center" vertical="center"/>
      <protection hidden="1"/>
    </xf>
    <xf numFmtId="181" fontId="0" fillId="40" borderId="10" xfId="0" applyNumberFormat="1" applyFill="1" applyBorder="1" applyAlignment="1" applyProtection="1">
      <alignment horizontal="center" vertical="center"/>
      <protection locked="0"/>
    </xf>
    <xf numFmtId="181" fontId="2" fillId="39" borderId="10" xfId="0" applyNumberFormat="1" applyFont="1" applyFill="1" applyBorder="1" applyAlignment="1" applyProtection="1">
      <alignment horizontal="center" vertical="center"/>
      <protection hidden="1"/>
    </xf>
    <xf numFmtId="181" fontId="0" fillId="39" borderId="10" xfId="0" applyNumberFormat="1" applyFont="1" applyFill="1" applyBorder="1" applyAlignment="1" applyProtection="1">
      <alignment horizontal="center" vertical="center"/>
      <protection hidden="1"/>
    </xf>
    <xf numFmtId="181" fontId="2" fillId="39" borderId="26" xfId="0" applyNumberFormat="1" applyFont="1" applyFill="1" applyBorder="1" applyAlignment="1" applyProtection="1">
      <alignment horizontal="center" vertical="center"/>
      <protection hidden="1"/>
    </xf>
    <xf numFmtId="2" fontId="0" fillId="41" borderId="10" xfId="0" applyNumberFormat="1" applyFill="1" applyBorder="1" applyAlignment="1" applyProtection="1">
      <alignment horizontal="left" vertical="center"/>
      <protection locked="0"/>
    </xf>
    <xf numFmtId="2" fontId="2" fillId="39" borderId="10" xfId="0" applyNumberFormat="1" applyFont="1" applyFill="1" applyBorder="1" applyAlignment="1" applyProtection="1">
      <alignment horizontal="center" vertical="center"/>
      <protection hidden="1"/>
    </xf>
    <xf numFmtId="2" fontId="0" fillId="40" borderId="10" xfId="0" applyNumberFormat="1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/>
      <protection hidden="1"/>
    </xf>
    <xf numFmtId="0" fontId="0" fillId="41" borderId="10" xfId="0" applyFill="1" applyBorder="1" applyAlignment="1" applyProtection="1">
      <alignment/>
      <protection hidden="1"/>
    </xf>
    <xf numFmtId="0" fontId="0" fillId="43" borderId="10" xfId="0" applyFill="1" applyBorder="1" applyAlignment="1" applyProtection="1">
      <alignment/>
      <protection hidden="1"/>
    </xf>
    <xf numFmtId="0" fontId="0" fillId="44" borderId="10" xfId="0" applyFill="1" applyBorder="1" applyAlignment="1" applyProtection="1">
      <alignment/>
      <protection hidden="1"/>
    </xf>
    <xf numFmtId="0" fontId="0" fillId="45" borderId="10" xfId="0" applyFill="1" applyBorder="1" applyAlignment="1" applyProtection="1">
      <alignment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0" xfId="0" applyFont="1" applyFill="1" applyBorder="1" applyAlignment="1" applyProtection="1">
      <alignment horizontal="center"/>
      <protection hidden="1"/>
    </xf>
    <xf numFmtId="0" fontId="0" fillId="46" borderId="21" xfId="0" applyFill="1" applyBorder="1" applyAlignment="1" applyProtection="1">
      <alignment/>
      <protection hidden="1"/>
    </xf>
    <xf numFmtId="0" fontId="0" fillId="46" borderId="13" xfId="0" applyFill="1" applyBorder="1" applyAlignment="1" applyProtection="1">
      <alignment vertical="center"/>
      <protection hidden="1"/>
    </xf>
    <xf numFmtId="0" fontId="0" fillId="46" borderId="0" xfId="0" applyFill="1" applyBorder="1" applyAlignment="1" applyProtection="1">
      <alignment vertical="center"/>
      <protection hidden="1"/>
    </xf>
    <xf numFmtId="0" fontId="0" fillId="46" borderId="14" xfId="0" applyFill="1" applyBorder="1" applyAlignment="1" applyProtection="1">
      <alignment vertical="center"/>
      <protection hidden="1"/>
    </xf>
    <xf numFmtId="0" fontId="0" fillId="46" borderId="13" xfId="0" applyFill="1" applyBorder="1" applyAlignment="1" applyProtection="1">
      <alignment/>
      <protection hidden="1"/>
    </xf>
    <xf numFmtId="0" fontId="0" fillId="46" borderId="0" xfId="0" applyFill="1" applyBorder="1" applyAlignment="1" applyProtection="1">
      <alignment/>
      <protection hidden="1"/>
    </xf>
    <xf numFmtId="0" fontId="0" fillId="46" borderId="14" xfId="0" applyFill="1" applyBorder="1" applyAlignment="1" applyProtection="1">
      <alignment/>
      <protection hidden="1"/>
    </xf>
    <xf numFmtId="0" fontId="11" fillId="46" borderId="13" xfId="0" applyFont="1" applyFill="1" applyBorder="1" applyAlignment="1" applyProtection="1">
      <alignment horizontal="center" vertical="center"/>
      <protection hidden="1"/>
    </xf>
    <xf numFmtId="0" fontId="11" fillId="46" borderId="0" xfId="0" applyFont="1" applyFill="1" applyBorder="1" applyAlignment="1" applyProtection="1">
      <alignment horizontal="center" vertical="center"/>
      <protection hidden="1"/>
    </xf>
    <xf numFmtId="0" fontId="0" fillId="46" borderId="13" xfId="0" applyFont="1" applyFill="1" applyBorder="1" applyAlignment="1" applyProtection="1">
      <alignment/>
      <protection hidden="1"/>
    </xf>
    <xf numFmtId="0" fontId="0" fillId="46" borderId="0" xfId="0" applyFont="1" applyFill="1" applyBorder="1" applyAlignment="1" applyProtection="1">
      <alignment/>
      <protection hidden="1"/>
    </xf>
    <xf numFmtId="0" fontId="0" fillId="46" borderId="14" xfId="0" applyFont="1" applyFill="1" applyBorder="1" applyAlignment="1" applyProtection="1">
      <alignment/>
      <protection hidden="1"/>
    </xf>
    <xf numFmtId="0" fontId="2" fillId="46" borderId="0" xfId="0" applyFont="1" applyFill="1" applyBorder="1" applyAlignment="1" applyProtection="1">
      <alignment/>
      <protection hidden="1"/>
    </xf>
    <xf numFmtId="2" fontId="0" fillId="46" borderId="0" xfId="0" applyNumberFormat="1" applyFill="1" applyBorder="1" applyAlignment="1" applyProtection="1">
      <alignment horizontal="center"/>
      <protection hidden="1"/>
    </xf>
    <xf numFmtId="0" fontId="9" fillId="46" borderId="0" xfId="0" applyFont="1" applyFill="1" applyBorder="1" applyAlignment="1" applyProtection="1">
      <alignment vertical="center"/>
      <protection hidden="1"/>
    </xf>
    <xf numFmtId="2" fontId="2" fillId="46" borderId="0" xfId="0" applyNumberFormat="1" applyFont="1" applyFill="1" applyBorder="1" applyAlignment="1" applyProtection="1">
      <alignment horizontal="center"/>
      <protection hidden="1"/>
    </xf>
    <xf numFmtId="0" fontId="0" fillId="46" borderId="13" xfId="0" applyFont="1" applyFill="1" applyBorder="1" applyAlignment="1" applyProtection="1">
      <alignment horizontal="left"/>
      <protection hidden="1"/>
    </xf>
    <xf numFmtId="0" fontId="0" fillId="46" borderId="14" xfId="0" applyFont="1" applyFill="1" applyBorder="1" applyAlignment="1" applyProtection="1">
      <alignment horizontal="left"/>
      <protection hidden="1"/>
    </xf>
    <xf numFmtId="0" fontId="0" fillId="46" borderId="15" xfId="0" applyFill="1" applyBorder="1" applyAlignment="1" applyProtection="1">
      <alignment/>
      <protection hidden="1"/>
    </xf>
    <xf numFmtId="0" fontId="0" fillId="46" borderId="16" xfId="0" applyFill="1" applyBorder="1" applyAlignment="1" applyProtection="1">
      <alignment/>
      <protection hidden="1"/>
    </xf>
    <xf numFmtId="0" fontId="12" fillId="46" borderId="17" xfId="0" applyFont="1" applyFill="1" applyBorder="1" applyAlignment="1" applyProtection="1">
      <alignment horizontal="right"/>
      <protection hidden="1"/>
    </xf>
    <xf numFmtId="0" fontId="2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left"/>
      <protection hidden="1"/>
    </xf>
    <xf numFmtId="1" fontId="0" fillId="39" borderId="10" xfId="0" applyNumberFormat="1" applyFill="1" applyBorder="1" applyAlignment="1" applyProtection="1">
      <alignment horizontal="center" vertical="center"/>
      <protection hidden="1"/>
    </xf>
    <xf numFmtId="0" fontId="0" fillId="39" borderId="10" xfId="0" applyFill="1" applyBorder="1" applyAlignment="1" applyProtection="1">
      <alignment horizontal="center" vertical="center"/>
      <protection hidden="1"/>
    </xf>
    <xf numFmtId="181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9" fontId="0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52" fillId="34" borderId="14" xfId="0" applyFont="1" applyFill="1" applyBorder="1" applyAlignment="1" applyProtection="1">
      <alignment vertical="center"/>
      <protection hidden="1"/>
    </xf>
    <xf numFmtId="1" fontId="0" fillId="34" borderId="0" xfId="0" applyNumberFormat="1" applyFill="1" applyBorder="1" applyAlignment="1" applyProtection="1">
      <alignment horizontal="right"/>
      <protection hidden="1"/>
    </xf>
    <xf numFmtId="181" fontId="0" fillId="34" borderId="0" xfId="0" applyNumberFormat="1" applyFill="1" applyBorder="1" applyAlignment="1" applyProtection="1">
      <alignment horizontal="center"/>
      <protection hidden="1"/>
    </xf>
    <xf numFmtId="181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46" borderId="14" xfId="0" applyFont="1" applyFill="1" applyBorder="1" applyAlignment="1" applyProtection="1">
      <alignment horizontal="left" vertical="top" wrapText="1"/>
      <protection hidden="1"/>
    </xf>
    <xf numFmtId="0" fontId="2" fillId="46" borderId="27" xfId="0" applyFont="1" applyFill="1" applyBorder="1" applyAlignment="1" applyProtection="1">
      <alignment horizontal="center"/>
      <protection hidden="1"/>
    </xf>
    <xf numFmtId="0" fontId="2" fillId="46" borderId="28" xfId="0" applyFont="1" applyFill="1" applyBorder="1" applyAlignment="1" applyProtection="1">
      <alignment horizontal="center"/>
      <protection hidden="1"/>
    </xf>
    <xf numFmtId="0" fontId="2" fillId="46" borderId="29" xfId="0" applyFont="1" applyFill="1" applyBorder="1" applyAlignment="1" applyProtection="1">
      <alignment horizontal="center"/>
      <protection hidden="1"/>
    </xf>
    <xf numFmtId="0" fontId="11" fillId="34" borderId="1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34" borderId="25" xfId="0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4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right" vertical="center" wrapText="1"/>
      <protection hidden="1"/>
    </xf>
    <xf numFmtId="0" fontId="0" fillId="34" borderId="0" xfId="0" applyFont="1" applyFill="1" applyBorder="1" applyAlignment="1" applyProtection="1">
      <alignment horizontal="right" vertical="center" wrapText="1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0" fillId="34" borderId="18" xfId="0" applyFill="1" applyBorder="1" applyAlignment="1" applyProtection="1">
      <alignment horizontal="right" vertical="center"/>
      <protection hidden="1"/>
    </xf>
    <xf numFmtId="0" fontId="0" fillId="34" borderId="25" xfId="0" applyFont="1" applyFill="1" applyBorder="1" applyAlignment="1" applyProtection="1">
      <alignment horizontal="right" vertical="center" wrapText="1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34" borderId="18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182" fontId="0" fillId="34" borderId="0" xfId="0" applyNumberFormat="1" applyFont="1" applyFill="1" applyBorder="1" applyAlignment="1" applyProtection="1">
      <alignment horizontal="left" vertical="center"/>
      <protection hidden="1"/>
    </xf>
    <xf numFmtId="182" fontId="0" fillId="34" borderId="18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2781300</xdr:colOff>
      <xdr:row>15</xdr:row>
      <xdr:rowOff>85725</xdr:rowOff>
    </xdr:from>
    <xdr:to>
      <xdr:col>4</xdr:col>
      <xdr:colOff>342900</xdr:colOff>
      <xdr:row>15</xdr:row>
      <xdr:rowOff>85725</xdr:rowOff>
    </xdr:to>
    <xdr:sp>
      <xdr:nvSpPr>
        <xdr:cNvPr id="1" name="Line 2"/>
        <xdr:cNvSpPr>
          <a:spLocks/>
        </xdr:cNvSpPr>
      </xdr:nvSpPr>
      <xdr:spPr>
        <a:xfrm>
          <a:off x="3076575" y="5514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66675</xdr:rowOff>
    </xdr:from>
    <xdr:to>
      <xdr:col>13</xdr:col>
      <xdr:colOff>266700</xdr:colOff>
      <xdr:row>15</xdr:row>
      <xdr:rowOff>66675</xdr:rowOff>
    </xdr:to>
    <xdr:sp>
      <xdr:nvSpPr>
        <xdr:cNvPr id="2" name="Line 3"/>
        <xdr:cNvSpPr>
          <a:spLocks/>
        </xdr:cNvSpPr>
      </xdr:nvSpPr>
      <xdr:spPr>
        <a:xfrm>
          <a:off x="7210425" y="54959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1114425</xdr:colOff>
      <xdr:row>61</xdr:row>
      <xdr:rowOff>0</xdr:rowOff>
    </xdr:from>
    <xdr:to>
      <xdr:col>2</xdr:col>
      <xdr:colOff>2543175</xdr:colOff>
      <xdr:row>61</xdr:row>
      <xdr:rowOff>0</xdr:rowOff>
    </xdr:to>
    <xdr:sp>
      <xdr:nvSpPr>
        <xdr:cNvPr id="3" name="Line 4"/>
        <xdr:cNvSpPr>
          <a:spLocks/>
        </xdr:cNvSpPr>
      </xdr:nvSpPr>
      <xdr:spPr>
        <a:xfrm>
          <a:off x="1409700" y="1767840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62</xdr:row>
      <xdr:rowOff>28575</xdr:rowOff>
    </xdr:from>
    <xdr:to>
      <xdr:col>4</xdr:col>
      <xdr:colOff>38100</xdr:colOff>
      <xdr:row>64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4333875" y="17907000"/>
          <a:ext cx="381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2781300</xdr:colOff>
      <xdr:row>35</xdr:row>
      <xdr:rowOff>76200</xdr:rowOff>
    </xdr:from>
    <xdr:to>
      <xdr:col>6</xdr:col>
      <xdr:colOff>180975</xdr:colOff>
      <xdr:row>35</xdr:row>
      <xdr:rowOff>76200</xdr:rowOff>
    </xdr:to>
    <xdr:sp>
      <xdr:nvSpPr>
        <xdr:cNvPr id="5" name="Line 2"/>
        <xdr:cNvSpPr>
          <a:spLocks/>
        </xdr:cNvSpPr>
      </xdr:nvSpPr>
      <xdr:spPr>
        <a:xfrm>
          <a:off x="3076575" y="129063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76200</xdr:rowOff>
    </xdr:from>
    <xdr:to>
      <xdr:col>17</xdr:col>
      <xdr:colOff>190500</xdr:colOff>
      <xdr:row>35</xdr:row>
      <xdr:rowOff>76200</xdr:rowOff>
    </xdr:to>
    <xdr:sp>
      <xdr:nvSpPr>
        <xdr:cNvPr id="6" name="Line 3"/>
        <xdr:cNvSpPr>
          <a:spLocks/>
        </xdr:cNvSpPr>
      </xdr:nvSpPr>
      <xdr:spPr>
        <a:xfrm>
          <a:off x="7200900" y="12906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152400</xdr:rowOff>
    </xdr:from>
    <xdr:to>
      <xdr:col>12</xdr:col>
      <xdr:colOff>9525</xdr:colOff>
      <xdr:row>8</xdr:row>
      <xdr:rowOff>0</xdr:rowOff>
    </xdr:to>
    <xdr:sp>
      <xdr:nvSpPr>
        <xdr:cNvPr id="7" name="Connettore 1 12"/>
        <xdr:cNvSpPr>
          <a:spLocks/>
        </xdr:cNvSpPr>
      </xdr:nvSpPr>
      <xdr:spPr>
        <a:xfrm rot="10800000">
          <a:off x="7277100" y="1571625"/>
          <a:ext cx="59055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0</xdr:rowOff>
    </xdr:from>
    <xdr:to>
      <xdr:col>15</xdr:col>
      <xdr:colOff>476250</xdr:colOff>
      <xdr:row>8</xdr:row>
      <xdr:rowOff>0</xdr:rowOff>
    </xdr:to>
    <xdr:sp>
      <xdr:nvSpPr>
        <xdr:cNvPr id="8" name="Connettore 1 15"/>
        <xdr:cNvSpPr>
          <a:spLocks/>
        </xdr:cNvSpPr>
      </xdr:nvSpPr>
      <xdr:spPr>
        <a:xfrm flipV="1">
          <a:off x="8401050" y="1581150"/>
          <a:ext cx="1362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238125</xdr:rowOff>
    </xdr:from>
    <xdr:to>
      <xdr:col>11</xdr:col>
      <xdr:colOff>600075</xdr:colOff>
      <xdr:row>24</xdr:row>
      <xdr:rowOff>561975</xdr:rowOff>
    </xdr:to>
    <xdr:sp>
      <xdr:nvSpPr>
        <xdr:cNvPr id="9" name="Connettore 1 19"/>
        <xdr:cNvSpPr>
          <a:spLocks/>
        </xdr:cNvSpPr>
      </xdr:nvSpPr>
      <xdr:spPr>
        <a:xfrm rot="16200000" flipV="1">
          <a:off x="7258050" y="7219950"/>
          <a:ext cx="552450" cy="647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24</xdr:row>
      <xdr:rowOff>104775</xdr:rowOff>
    </xdr:from>
    <xdr:to>
      <xdr:col>13</xdr:col>
      <xdr:colOff>390525</xdr:colOff>
      <xdr:row>24</xdr:row>
      <xdr:rowOff>561975</xdr:rowOff>
    </xdr:to>
    <xdr:sp>
      <xdr:nvSpPr>
        <xdr:cNvPr id="10" name="Connettore 1 22"/>
        <xdr:cNvSpPr>
          <a:spLocks/>
        </xdr:cNvSpPr>
      </xdr:nvSpPr>
      <xdr:spPr>
        <a:xfrm rot="5400000" flipH="1" flipV="1">
          <a:off x="8324850" y="7410450"/>
          <a:ext cx="457200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23</xdr:row>
      <xdr:rowOff>257175</xdr:rowOff>
    </xdr:from>
    <xdr:to>
      <xdr:col>16</xdr:col>
      <xdr:colOff>0</xdr:colOff>
      <xdr:row>24</xdr:row>
      <xdr:rowOff>95250</xdr:rowOff>
    </xdr:to>
    <xdr:sp>
      <xdr:nvSpPr>
        <xdr:cNvPr id="11" name="Connettore 1 27"/>
        <xdr:cNvSpPr>
          <a:spLocks/>
        </xdr:cNvSpPr>
      </xdr:nvSpPr>
      <xdr:spPr>
        <a:xfrm flipV="1">
          <a:off x="8791575" y="7239000"/>
          <a:ext cx="9810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tabSelected="1" zoomScale="70" zoomScaleNormal="70" workbookViewId="0" topLeftCell="A26">
      <selection activeCell="H30" sqref="H30"/>
    </sheetView>
  </sheetViews>
  <sheetFormatPr defaultColWidth="9.140625" defaultRowHeight="12.75"/>
  <cols>
    <col min="1" max="1" width="1.421875" style="18" customWidth="1"/>
    <col min="2" max="2" width="3.00390625" style="18" customWidth="1"/>
    <col min="3" max="3" width="52.140625" style="18" customWidth="1"/>
    <col min="4" max="4" width="8.421875" style="104" customWidth="1"/>
    <col min="5" max="5" width="5.8515625" style="18" customWidth="1"/>
    <col min="6" max="6" width="7.8515625" style="18" customWidth="1"/>
    <col min="7" max="8" width="6.28125" style="18" customWidth="1"/>
    <col min="9" max="9" width="5.421875" style="18" customWidth="1"/>
    <col min="10" max="10" width="6.421875" style="18" customWidth="1"/>
    <col min="11" max="11" width="5.00390625" style="18" customWidth="1"/>
    <col min="12" max="12" width="9.7109375" style="18" customWidth="1"/>
    <col min="13" max="13" width="8.00390625" style="18" customWidth="1"/>
    <col min="14" max="14" width="6.140625" style="18" customWidth="1"/>
    <col min="15" max="16" width="7.28125" style="18" customWidth="1"/>
    <col min="17" max="17" width="6.28125" style="18" customWidth="1"/>
    <col min="18" max="18" width="2.8515625" style="18" customWidth="1"/>
    <col min="19" max="19" width="1.1484375" style="18" customWidth="1"/>
    <col min="20" max="20" width="3.8515625" style="18" customWidth="1"/>
    <col min="21" max="21" width="1.28515625" style="18" customWidth="1"/>
    <col min="22" max="22" width="15.140625" style="18" customWidth="1"/>
    <col min="23" max="23" width="7.421875" style="18" customWidth="1"/>
    <col min="24" max="26" width="9.140625" style="18" hidden="1" customWidth="1"/>
    <col min="27" max="29" width="9.140625" style="18" customWidth="1"/>
    <col min="30" max="30" width="31.7109375" style="18" customWidth="1"/>
    <col min="31" max="31" width="27.28125" style="18" customWidth="1"/>
    <col min="32" max="32" width="25.421875" style="18" customWidth="1"/>
    <col min="33" max="33" width="20.421875" style="18" customWidth="1"/>
    <col min="34" max="16384" width="9.140625" style="18" customWidth="1"/>
  </cols>
  <sheetData>
    <row r="1" spans="1:22" ht="24.75" customHeight="1" thickBot="1">
      <c r="A1" s="17"/>
      <c r="B1" s="186" t="s">
        <v>126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  <c r="S1" s="146"/>
      <c r="T1" s="147"/>
      <c r="U1" s="147"/>
      <c r="V1" s="148"/>
    </row>
    <row r="2" spans="1:22" ht="24.75" customHeight="1" thickBot="1">
      <c r="A2" s="17"/>
      <c r="B2" s="189" t="s">
        <v>87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  <c r="S2" s="155"/>
      <c r="T2" s="156"/>
      <c r="U2" s="156"/>
      <c r="V2" s="154"/>
    </row>
    <row r="3" spans="1:22" s="34" customFormat="1" ht="6" customHeight="1">
      <c r="A3" s="28"/>
      <c r="B3" s="29"/>
      <c r="C3" s="3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157"/>
      <c r="T3" s="158"/>
      <c r="U3" s="158"/>
      <c r="V3" s="159"/>
    </row>
    <row r="4" spans="1:22" s="34" customFormat="1" ht="18.75" customHeight="1">
      <c r="A4" s="28"/>
      <c r="B4" s="39"/>
      <c r="C4" s="40" t="s">
        <v>88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57"/>
      <c r="T4" s="158"/>
      <c r="U4" s="158"/>
      <c r="V4" s="159"/>
    </row>
    <row r="5" spans="1:22" s="34" customFormat="1" ht="27.75" customHeight="1">
      <c r="A5" s="28"/>
      <c r="B5" s="39"/>
      <c r="C5" s="30"/>
      <c r="D5" s="174"/>
      <c r="E5" s="31"/>
      <c r="F5" s="41"/>
      <c r="G5" s="41"/>
      <c r="H5" s="41"/>
      <c r="I5" s="41"/>
      <c r="J5" s="41"/>
      <c r="K5" s="41"/>
      <c r="L5" s="44" t="s">
        <v>147</v>
      </c>
      <c r="M5" s="133">
        <f>M17/D17</f>
        <v>0.10983053548661283</v>
      </c>
      <c r="N5" s="41"/>
      <c r="O5" s="41"/>
      <c r="P5" s="41"/>
      <c r="R5" s="45"/>
      <c r="S5" s="157"/>
      <c r="T5" s="158"/>
      <c r="U5" s="158"/>
      <c r="V5" s="159"/>
    </row>
    <row r="6" spans="1:22" ht="9.75" customHeight="1">
      <c r="A6" s="17"/>
      <c r="B6" s="21"/>
      <c r="C6" s="17"/>
      <c r="D6" s="22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23"/>
      <c r="S6" s="152"/>
      <c r="T6" s="153"/>
      <c r="U6" s="153"/>
      <c r="V6" s="154"/>
    </row>
    <row r="7" spans="1:22" ht="12.75">
      <c r="A7" s="17"/>
      <c r="B7" s="21"/>
      <c r="C7" s="46" t="s">
        <v>156</v>
      </c>
      <c r="D7" s="22"/>
      <c r="E7" s="19"/>
      <c r="F7" s="17"/>
      <c r="G7" s="17"/>
      <c r="H7" s="17"/>
      <c r="I7" s="17"/>
      <c r="J7" s="17"/>
      <c r="K7" s="17"/>
      <c r="L7" s="46" t="s">
        <v>121</v>
      </c>
      <c r="M7" s="17"/>
      <c r="N7" s="17"/>
      <c r="O7" s="17"/>
      <c r="P7" s="17"/>
      <c r="R7" s="23"/>
      <c r="S7" s="152"/>
      <c r="T7" s="160"/>
      <c r="U7" s="153"/>
      <c r="V7" s="154"/>
    </row>
    <row r="8" spans="1:27" s="20" customFormat="1" ht="24.75" customHeight="1">
      <c r="A8" s="19"/>
      <c r="B8" s="47"/>
      <c r="C8" s="19"/>
      <c r="D8" s="48"/>
      <c r="E8" s="19"/>
      <c r="G8" s="31"/>
      <c r="H8" s="31" t="s">
        <v>62</v>
      </c>
      <c r="I8" s="19"/>
      <c r="J8" s="31" t="s">
        <v>63</v>
      </c>
      <c r="K8" s="19"/>
      <c r="L8" s="19"/>
      <c r="M8" s="19"/>
      <c r="N8" s="19"/>
      <c r="O8" s="19"/>
      <c r="P8" s="19"/>
      <c r="R8" s="49"/>
      <c r="S8" s="149"/>
      <c r="T8" s="150"/>
      <c r="U8" s="150"/>
      <c r="V8" s="151"/>
      <c r="AA8" s="50"/>
    </row>
    <row r="9" spans="1:27" ht="39.75" customHeight="1">
      <c r="A9" s="17"/>
      <c r="B9" s="51"/>
      <c r="C9" s="177" t="s">
        <v>22</v>
      </c>
      <c r="D9" s="134">
        <v>15123</v>
      </c>
      <c r="E9" s="31" t="s">
        <v>51</v>
      </c>
      <c r="G9" s="52"/>
      <c r="H9" s="52" t="s">
        <v>116</v>
      </c>
      <c r="I9" s="53">
        <f aca="true" t="shared" si="0" ref="I9:I15">IF(ISBLANK(VLOOKUP(C9,Tab_Cd,4,FALSE))=TRUE,"N/D",VLOOKUP(C9,Tab_Cd,4,FALSE))</f>
        <v>0.9</v>
      </c>
      <c r="J9" s="54" t="s">
        <v>117</v>
      </c>
      <c r="K9" s="138"/>
      <c r="L9" s="55" t="s">
        <v>118</v>
      </c>
      <c r="M9" s="136">
        <f aca="true" t="shared" si="1" ref="M9:M15">IF(OR(K9=1,I9=1),0,IF(ISBLANK(K9)=FALSE,D9*(1-K9),IF(ISBLANK(VLOOKUP(C9,Tab_Cd,4,FALSE))=TRUE,"Valore Cd?",D9*(1-I9))))</f>
        <v>1512.2999999999997</v>
      </c>
      <c r="N9" s="31" t="s">
        <v>51</v>
      </c>
      <c r="O9" s="31"/>
      <c r="P9" s="31"/>
      <c r="R9" s="23"/>
      <c r="S9" s="152"/>
      <c r="T9" s="161"/>
      <c r="U9" s="162"/>
      <c r="V9" s="154"/>
      <c r="AA9" s="20"/>
    </row>
    <row r="10" spans="1:28" ht="39.75" customHeight="1">
      <c r="A10" s="17"/>
      <c r="B10" s="51"/>
      <c r="C10" s="177" t="s">
        <v>20</v>
      </c>
      <c r="D10" s="134">
        <v>1740</v>
      </c>
      <c r="E10" s="31" t="s">
        <v>51</v>
      </c>
      <c r="G10" s="52"/>
      <c r="H10" s="52" t="s">
        <v>116</v>
      </c>
      <c r="I10" s="53">
        <f t="shared" si="0"/>
        <v>0.85</v>
      </c>
      <c r="J10" s="54" t="s">
        <v>117</v>
      </c>
      <c r="K10" s="138"/>
      <c r="L10" s="55" t="s">
        <v>118</v>
      </c>
      <c r="M10" s="136">
        <f t="shared" si="1"/>
        <v>261.00000000000006</v>
      </c>
      <c r="N10" s="31" t="s">
        <v>51</v>
      </c>
      <c r="O10" s="31"/>
      <c r="P10" s="31"/>
      <c r="R10" s="23"/>
      <c r="S10" s="152"/>
      <c r="T10" s="153"/>
      <c r="U10" s="153"/>
      <c r="V10" s="154"/>
      <c r="AB10" s="53"/>
    </row>
    <row r="11" spans="1:22" ht="39.75" customHeight="1">
      <c r="A11" s="17"/>
      <c r="B11" s="51"/>
      <c r="C11" s="177" t="s">
        <v>20</v>
      </c>
      <c r="D11" s="134">
        <v>1961</v>
      </c>
      <c r="E11" s="31" t="s">
        <v>51</v>
      </c>
      <c r="G11" s="52"/>
      <c r="H11" s="52" t="s">
        <v>116</v>
      </c>
      <c r="I11" s="53">
        <f t="shared" si="0"/>
        <v>0.85</v>
      </c>
      <c r="J11" s="54" t="s">
        <v>117</v>
      </c>
      <c r="K11" s="138"/>
      <c r="L11" s="55" t="s">
        <v>118</v>
      </c>
      <c r="M11" s="136">
        <f t="shared" si="1"/>
        <v>294.15000000000003</v>
      </c>
      <c r="N11" s="31" t="s">
        <v>51</v>
      </c>
      <c r="O11" s="31"/>
      <c r="P11" s="31"/>
      <c r="R11" s="23"/>
      <c r="S11" s="152"/>
      <c r="T11" s="163"/>
      <c r="U11" s="162"/>
      <c r="V11" s="154"/>
    </row>
    <row r="12" spans="1:22" ht="39.75" customHeight="1">
      <c r="A12" s="17"/>
      <c r="B12" s="51"/>
      <c r="C12" s="177" t="s">
        <v>106</v>
      </c>
      <c r="D12" s="134"/>
      <c r="E12" s="31" t="s">
        <v>51</v>
      </c>
      <c r="G12" s="52"/>
      <c r="H12" s="52" t="s">
        <v>116</v>
      </c>
      <c r="I12" s="53">
        <f t="shared" si="0"/>
        <v>0.35</v>
      </c>
      <c r="J12" s="54" t="s">
        <v>117</v>
      </c>
      <c r="K12" s="138"/>
      <c r="L12" s="55" t="s">
        <v>118</v>
      </c>
      <c r="M12" s="136">
        <f t="shared" si="1"/>
        <v>0</v>
      </c>
      <c r="N12" s="31" t="s">
        <v>51</v>
      </c>
      <c r="O12" s="31"/>
      <c r="P12" s="31"/>
      <c r="R12" s="23"/>
      <c r="S12" s="152"/>
      <c r="T12" s="153"/>
      <c r="U12" s="153"/>
      <c r="V12" s="154"/>
    </row>
    <row r="13" spans="1:22" ht="39.75" customHeight="1">
      <c r="A13" s="17"/>
      <c r="B13" s="51"/>
      <c r="C13" s="177" t="s">
        <v>56</v>
      </c>
      <c r="D13" s="134"/>
      <c r="E13" s="31" t="s">
        <v>51</v>
      </c>
      <c r="G13" s="52"/>
      <c r="H13" s="52" t="s">
        <v>116</v>
      </c>
      <c r="I13" s="53">
        <f t="shared" si="0"/>
        <v>0.8</v>
      </c>
      <c r="J13" s="54" t="s">
        <v>117</v>
      </c>
      <c r="K13" s="138"/>
      <c r="L13" s="55" t="s">
        <v>118</v>
      </c>
      <c r="M13" s="136">
        <f t="shared" si="1"/>
        <v>0</v>
      </c>
      <c r="N13" s="31" t="s">
        <v>51</v>
      </c>
      <c r="O13" s="31"/>
      <c r="P13" s="31"/>
      <c r="R13" s="23"/>
      <c r="S13" s="152"/>
      <c r="T13" s="153"/>
      <c r="U13" s="153"/>
      <c r="V13" s="154"/>
    </row>
    <row r="14" spans="1:22" ht="39.75" customHeight="1">
      <c r="A14" s="17"/>
      <c r="B14" s="51"/>
      <c r="C14" s="177" t="s">
        <v>93</v>
      </c>
      <c r="D14" s="134"/>
      <c r="E14" s="31" t="s">
        <v>51</v>
      </c>
      <c r="G14" s="52"/>
      <c r="H14" s="52" t="s">
        <v>116</v>
      </c>
      <c r="I14" s="53">
        <f t="shared" si="0"/>
        <v>0.1</v>
      </c>
      <c r="J14" s="54" t="s">
        <v>117</v>
      </c>
      <c r="K14" s="138"/>
      <c r="L14" s="55" t="s">
        <v>118</v>
      </c>
      <c r="M14" s="136">
        <f t="shared" si="1"/>
        <v>0</v>
      </c>
      <c r="N14" s="31" t="s">
        <v>51</v>
      </c>
      <c r="O14" s="31"/>
      <c r="P14" s="31"/>
      <c r="R14" s="23"/>
      <c r="S14" s="152"/>
      <c r="T14" s="153"/>
      <c r="U14" s="153"/>
      <c r="V14" s="154"/>
    </row>
    <row r="15" spans="1:22" ht="39.75" customHeight="1">
      <c r="A15" s="17"/>
      <c r="B15" s="51"/>
      <c r="C15" s="177" t="s">
        <v>93</v>
      </c>
      <c r="D15" s="134"/>
      <c r="E15" s="31" t="s">
        <v>51</v>
      </c>
      <c r="G15" s="52"/>
      <c r="H15" s="52" t="s">
        <v>116</v>
      </c>
      <c r="I15" s="53">
        <f t="shared" si="0"/>
        <v>0.1</v>
      </c>
      <c r="J15" s="54" t="s">
        <v>117</v>
      </c>
      <c r="K15" s="138"/>
      <c r="L15" s="55" t="s">
        <v>118</v>
      </c>
      <c r="M15" s="136">
        <f t="shared" si="1"/>
        <v>0</v>
      </c>
      <c r="N15" s="31" t="s">
        <v>51</v>
      </c>
      <c r="O15" s="31"/>
      <c r="P15" s="31"/>
      <c r="R15" s="23"/>
      <c r="S15" s="152"/>
      <c r="T15" s="153"/>
      <c r="U15" s="153"/>
      <c r="V15" s="154"/>
    </row>
    <row r="16" spans="1:22" ht="12.75">
      <c r="A16" s="17"/>
      <c r="B16" s="21"/>
      <c r="C16" s="56"/>
      <c r="D16" s="180"/>
      <c r="E16" s="17"/>
      <c r="F16" s="57"/>
      <c r="G16" s="57"/>
      <c r="H16" s="57"/>
      <c r="I16" s="58"/>
      <c r="J16" s="57"/>
      <c r="K16" s="58"/>
      <c r="L16" s="57"/>
      <c r="M16" s="125"/>
      <c r="N16" s="17"/>
      <c r="O16" s="17"/>
      <c r="P16" s="17"/>
      <c r="R16" s="23"/>
      <c r="S16" s="152"/>
      <c r="T16" s="153"/>
      <c r="U16" s="153"/>
      <c r="V16" s="154"/>
    </row>
    <row r="17" spans="1:22" ht="22.5" customHeight="1">
      <c r="A17" s="17"/>
      <c r="B17" s="21"/>
      <c r="C17" s="43" t="s">
        <v>159</v>
      </c>
      <c r="D17" s="135">
        <f>SUM(D9:D15)</f>
        <v>18824</v>
      </c>
      <c r="E17" s="31" t="s">
        <v>51</v>
      </c>
      <c r="F17" s="57"/>
      <c r="G17" s="57"/>
      <c r="H17" s="57"/>
      <c r="I17" s="58"/>
      <c r="J17" s="57"/>
      <c r="K17" s="61"/>
      <c r="L17" s="62" t="s">
        <v>119</v>
      </c>
      <c r="M17" s="137">
        <f>SUM(M9:M15)</f>
        <v>2067.45</v>
      </c>
      <c r="N17" s="31" t="s">
        <v>51</v>
      </c>
      <c r="O17" s="31"/>
      <c r="P17" s="31"/>
      <c r="R17" s="23"/>
      <c r="S17" s="152"/>
      <c r="T17" s="153"/>
      <c r="U17" s="153"/>
      <c r="V17" s="154"/>
    </row>
    <row r="18" spans="1:22" ht="9.75" customHeight="1">
      <c r="A18" s="17"/>
      <c r="B18" s="21"/>
      <c r="C18" s="59"/>
      <c r="D18" s="60"/>
      <c r="E18" s="46"/>
      <c r="F18" s="57"/>
      <c r="G18" s="57"/>
      <c r="H18" s="57"/>
      <c r="I18" s="58"/>
      <c r="J18" s="57"/>
      <c r="K18" s="58"/>
      <c r="L18" s="63"/>
      <c r="M18" s="63"/>
      <c r="N18" s="63"/>
      <c r="O18" s="63"/>
      <c r="P18" s="63"/>
      <c r="Q18" s="64"/>
      <c r="R18" s="65"/>
      <c r="S18" s="152"/>
      <c r="T18" s="153"/>
      <c r="U18" s="153"/>
      <c r="V18" s="154"/>
    </row>
    <row r="19" spans="1:22" s="34" customFormat="1" ht="6" customHeight="1" thickBot="1">
      <c r="A19" s="28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157"/>
      <c r="T19" s="158"/>
      <c r="U19" s="158"/>
      <c r="V19" s="159"/>
    </row>
    <row r="20" spans="1:22" ht="8.25" customHeight="1">
      <c r="A20" s="17"/>
      <c r="B20" s="66"/>
      <c r="C20" s="67"/>
      <c r="D20" s="68"/>
      <c r="E20" s="69"/>
      <c r="F20" s="70"/>
      <c r="G20" s="70"/>
      <c r="H20" s="70"/>
      <c r="I20" s="71"/>
      <c r="J20" s="70"/>
      <c r="K20" s="71"/>
      <c r="L20" s="70"/>
      <c r="M20" s="70"/>
      <c r="N20" s="70"/>
      <c r="O20" s="70"/>
      <c r="P20" s="70"/>
      <c r="Q20" s="69"/>
      <c r="R20" s="72"/>
      <c r="S20" s="152"/>
      <c r="T20" s="153"/>
      <c r="U20" s="153"/>
      <c r="V20" s="154"/>
    </row>
    <row r="21" spans="1:22" ht="27" customHeight="1">
      <c r="A21" s="17"/>
      <c r="B21" s="21"/>
      <c r="C21" s="40" t="s">
        <v>122</v>
      </c>
      <c r="D21" s="22"/>
      <c r="E21" s="17"/>
      <c r="F21" s="57"/>
      <c r="G21" s="57"/>
      <c r="H21" s="57"/>
      <c r="I21" s="58"/>
      <c r="J21" s="57"/>
      <c r="K21" s="58"/>
      <c r="L21" s="57"/>
      <c r="M21" s="57"/>
      <c r="N21" s="57"/>
      <c r="O21" s="57"/>
      <c r="R21" s="23"/>
      <c r="S21" s="152"/>
      <c r="T21" s="153"/>
      <c r="U21" s="153"/>
      <c r="V21" s="154"/>
    </row>
    <row r="22" spans="1:22" ht="27" customHeight="1">
      <c r="A22" s="17"/>
      <c r="B22" s="21"/>
      <c r="C22" s="30"/>
      <c r="D22" s="174"/>
      <c r="E22" s="31"/>
      <c r="F22" s="41"/>
      <c r="G22" s="41"/>
      <c r="H22" s="41"/>
      <c r="I22" s="41"/>
      <c r="J22" s="41"/>
      <c r="K22" s="41"/>
      <c r="L22" s="44" t="s">
        <v>148</v>
      </c>
      <c r="M22" s="133">
        <f>M37/D37</f>
        <v>0.20771886952826182</v>
      </c>
      <c r="N22" s="197" t="s">
        <v>149</v>
      </c>
      <c r="O22" s="198"/>
      <c r="P22" s="129">
        <f>IF(F37=0,0,(R37+M37)/D37)</f>
        <v>0.7268221419464513</v>
      </c>
      <c r="R22" s="23"/>
      <c r="S22" s="152"/>
      <c r="T22" s="153"/>
      <c r="U22" s="153"/>
      <c r="V22" s="154"/>
    </row>
    <row r="23" spans="1:22" ht="9" customHeight="1">
      <c r="A23" s="17"/>
      <c r="B23" s="21"/>
      <c r="C23" s="17"/>
      <c r="D23" s="22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3"/>
      <c r="S23" s="152"/>
      <c r="T23" s="153"/>
      <c r="U23" s="153"/>
      <c r="V23" s="154"/>
    </row>
    <row r="24" spans="1:22" s="20" customFormat="1" ht="25.5" customHeight="1">
      <c r="A24" s="19"/>
      <c r="B24" s="77"/>
      <c r="C24" s="31" t="s">
        <v>157</v>
      </c>
      <c r="D24" s="48"/>
      <c r="E24" s="19"/>
      <c r="F24" s="19"/>
      <c r="G24" s="19"/>
      <c r="H24" s="19"/>
      <c r="I24" s="19"/>
      <c r="J24" s="19"/>
      <c r="K24" s="19"/>
      <c r="L24" s="31" t="s">
        <v>121</v>
      </c>
      <c r="M24" s="31"/>
      <c r="N24" s="31"/>
      <c r="O24" s="31"/>
      <c r="P24" s="31"/>
      <c r="Q24" s="19"/>
      <c r="R24" s="49"/>
      <c r="S24" s="149"/>
      <c r="T24" s="150"/>
      <c r="U24" s="150"/>
      <c r="V24" s="151"/>
    </row>
    <row r="25" spans="1:22" s="20" customFormat="1" ht="45" customHeight="1">
      <c r="A25" s="19"/>
      <c r="B25" s="47"/>
      <c r="C25" s="19"/>
      <c r="D25" s="48"/>
      <c r="E25" s="19"/>
      <c r="F25" s="199" t="s">
        <v>124</v>
      </c>
      <c r="G25" s="200"/>
      <c r="H25" s="31" t="s">
        <v>62</v>
      </c>
      <c r="I25" s="19"/>
      <c r="J25" s="31" t="s">
        <v>63</v>
      </c>
      <c r="K25" s="19"/>
      <c r="L25" s="19"/>
      <c r="M25" s="19"/>
      <c r="N25" s="19"/>
      <c r="O25" s="201" t="s">
        <v>125</v>
      </c>
      <c r="P25" s="201"/>
      <c r="Q25" s="78"/>
      <c r="R25" s="49"/>
      <c r="S25" s="149"/>
      <c r="T25" s="150"/>
      <c r="U25" s="150"/>
      <c r="V25" s="151"/>
    </row>
    <row r="26" spans="1:22" ht="39" customHeight="1">
      <c r="A26" s="17"/>
      <c r="B26" s="51"/>
      <c r="C26" s="177" t="s">
        <v>106</v>
      </c>
      <c r="D26" s="134">
        <v>889</v>
      </c>
      <c r="E26" s="31" t="s">
        <v>51</v>
      </c>
      <c r="F26" s="134">
        <v>0</v>
      </c>
      <c r="G26" s="31" t="s">
        <v>51</v>
      </c>
      <c r="H26" s="52" t="s">
        <v>116</v>
      </c>
      <c r="I26" s="53">
        <f aca="true" t="shared" si="2" ref="I26:I35">IF(ISBLANK(VLOOKUP(C26,Tab_Cd,4,FALSE))=TRUE,"N/D",VLOOKUP(C26,Tab_Cd,4,FALSE))</f>
        <v>0.35</v>
      </c>
      <c r="J26" s="54" t="s">
        <v>117</v>
      </c>
      <c r="K26" s="138"/>
      <c r="L26" s="55" t="s">
        <v>118</v>
      </c>
      <c r="M26" s="136">
        <f aca="true" t="shared" si="3" ref="M26:M35">IF(OR(K26=1,I26=1),0,IF(ISBLANK(K26)=FALSE,D26*(1-K26),IF(ISBLANK(VLOOKUP(C26,Tab_Cd,4,FALSE))=TRUE,"Valore Cd?",D26*(1-I26))))</f>
        <v>577.85</v>
      </c>
      <c r="N26" s="31" t="s">
        <v>51</v>
      </c>
      <c r="O26" s="55" t="s">
        <v>47</v>
      </c>
      <c r="P26" s="79">
        <f>IF(ISBLANK(K26)=FALSE,F26/10000*$L$48*K26,IF(ISBLANK(VLOOKUP(C26,Tab_Cd,4,FALSE))=TRUE,"Valore Cd?",F26/10000*$L$48*I26))</f>
        <v>0</v>
      </c>
      <c r="Q26" s="80" t="s">
        <v>40</v>
      </c>
      <c r="R26" s="178">
        <f aca="true" t="shared" si="4" ref="R26:R35">IF(ISBLANK(K26)=FALSE,F26*K26,IF(ISBLANK(VLOOKUP(C26,Tab_Cd,4,FALSE))=TRUE,"Valore Cd?",F26*I26))</f>
        <v>0</v>
      </c>
      <c r="S26" s="152"/>
      <c r="T26" s="153"/>
      <c r="U26" s="153"/>
      <c r="V26" s="154"/>
    </row>
    <row r="27" spans="1:22" ht="39" customHeight="1">
      <c r="A27" s="17"/>
      <c r="B27" s="51"/>
      <c r="C27" s="177" t="s">
        <v>93</v>
      </c>
      <c r="D27" s="134">
        <v>280</v>
      </c>
      <c r="E27" s="31" t="s">
        <v>51</v>
      </c>
      <c r="F27" s="134">
        <v>0</v>
      </c>
      <c r="G27" s="31" t="s">
        <v>51</v>
      </c>
      <c r="H27" s="52" t="s">
        <v>116</v>
      </c>
      <c r="I27" s="53">
        <f t="shared" si="2"/>
        <v>0.1</v>
      </c>
      <c r="J27" s="54" t="s">
        <v>117</v>
      </c>
      <c r="K27" s="138"/>
      <c r="L27" s="55" t="s">
        <v>118</v>
      </c>
      <c r="M27" s="136">
        <f t="shared" si="3"/>
        <v>252</v>
      </c>
      <c r="N27" s="31" t="s">
        <v>51</v>
      </c>
      <c r="O27" s="55" t="s">
        <v>47</v>
      </c>
      <c r="P27" s="79">
        <f aca="true" t="shared" si="5" ref="P27:P35">IF(ISBLANK(K27)=FALSE,F27/10000*$L$48*K27,IF(ISBLANK(VLOOKUP(C27,Tab_Cd,4,FALSE))=TRUE,"Valore Cd?",F27/10000*$L$48*I27))</f>
        <v>0</v>
      </c>
      <c r="Q27" s="80" t="s">
        <v>40</v>
      </c>
      <c r="R27" s="178">
        <f t="shared" si="4"/>
        <v>0</v>
      </c>
      <c r="S27" s="152"/>
      <c r="T27" s="153"/>
      <c r="U27" s="153"/>
      <c r="V27" s="154"/>
    </row>
    <row r="28" spans="1:22" ht="39" customHeight="1">
      <c r="A28" s="17"/>
      <c r="B28" s="51"/>
      <c r="C28" s="177" t="s">
        <v>85</v>
      </c>
      <c r="D28" s="134">
        <v>10395</v>
      </c>
      <c r="E28" s="31" t="s">
        <v>51</v>
      </c>
      <c r="F28" s="134">
        <v>10395</v>
      </c>
      <c r="G28" s="31" t="s">
        <v>51</v>
      </c>
      <c r="H28" s="52" t="s">
        <v>116</v>
      </c>
      <c r="I28" s="53">
        <f t="shared" si="2"/>
        <v>0.85</v>
      </c>
      <c r="J28" s="54" t="s">
        <v>117</v>
      </c>
      <c r="K28" s="138"/>
      <c r="L28" s="55" t="s">
        <v>118</v>
      </c>
      <c r="M28" s="136">
        <f t="shared" si="3"/>
        <v>1559.2500000000002</v>
      </c>
      <c r="N28" s="31" t="s">
        <v>51</v>
      </c>
      <c r="O28" s="55" t="s">
        <v>47</v>
      </c>
      <c r="P28" s="79">
        <f t="shared" si="5"/>
        <v>294.52500000000003</v>
      </c>
      <c r="Q28" s="80" t="s">
        <v>40</v>
      </c>
      <c r="R28" s="178">
        <f t="shared" si="4"/>
        <v>8835.75</v>
      </c>
      <c r="S28" s="152"/>
      <c r="T28" s="153"/>
      <c r="U28" s="153"/>
      <c r="V28" s="154"/>
    </row>
    <row r="29" spans="1:22" ht="39" customHeight="1">
      <c r="A29" s="17"/>
      <c r="B29" s="51"/>
      <c r="C29" s="177" t="s">
        <v>33</v>
      </c>
      <c r="D29" s="134">
        <v>1677</v>
      </c>
      <c r="E29" s="31" t="s">
        <v>51</v>
      </c>
      <c r="F29" s="134">
        <v>0</v>
      </c>
      <c r="G29" s="31" t="s">
        <v>51</v>
      </c>
      <c r="H29" s="52" t="s">
        <v>116</v>
      </c>
      <c r="I29" s="53">
        <f t="shared" si="2"/>
        <v>0.6</v>
      </c>
      <c r="J29" s="54" t="s">
        <v>117</v>
      </c>
      <c r="K29" s="138"/>
      <c r="L29" s="55" t="s">
        <v>118</v>
      </c>
      <c r="M29" s="136">
        <f t="shared" si="3"/>
        <v>670.8000000000001</v>
      </c>
      <c r="N29" s="31" t="s">
        <v>51</v>
      </c>
      <c r="O29" s="55" t="s">
        <v>47</v>
      </c>
      <c r="P29" s="79">
        <f t="shared" si="5"/>
        <v>0</v>
      </c>
      <c r="Q29" s="80" t="s">
        <v>40</v>
      </c>
      <c r="R29" s="178">
        <f t="shared" si="4"/>
        <v>0</v>
      </c>
      <c r="S29" s="152"/>
      <c r="T29" s="153"/>
      <c r="U29" s="153"/>
      <c r="V29" s="154"/>
    </row>
    <row r="30" spans="1:22" ht="39" customHeight="1">
      <c r="A30" s="17"/>
      <c r="B30" s="51"/>
      <c r="C30" s="177" t="s">
        <v>20</v>
      </c>
      <c r="D30" s="134">
        <v>5498</v>
      </c>
      <c r="E30" s="31" t="s">
        <v>51</v>
      </c>
      <c r="F30" s="134">
        <v>1101</v>
      </c>
      <c r="G30" s="31" t="s">
        <v>51</v>
      </c>
      <c r="H30" s="52" t="s">
        <v>116</v>
      </c>
      <c r="I30" s="53">
        <f t="shared" si="2"/>
        <v>0.85</v>
      </c>
      <c r="J30" s="54" t="s">
        <v>117</v>
      </c>
      <c r="K30" s="138"/>
      <c r="L30" s="55" t="s">
        <v>118</v>
      </c>
      <c r="M30" s="136">
        <f t="shared" si="3"/>
        <v>824.7000000000002</v>
      </c>
      <c r="N30" s="31" t="s">
        <v>51</v>
      </c>
      <c r="O30" s="55" t="s">
        <v>47</v>
      </c>
      <c r="P30" s="79">
        <f t="shared" si="5"/>
        <v>31.195</v>
      </c>
      <c r="Q30" s="80" t="s">
        <v>40</v>
      </c>
      <c r="R30" s="178">
        <f t="shared" si="4"/>
        <v>935.85</v>
      </c>
      <c r="S30" s="152"/>
      <c r="T30" s="153"/>
      <c r="U30" s="153"/>
      <c r="V30" s="154"/>
    </row>
    <row r="31" spans="1:22" ht="39" customHeight="1">
      <c r="A31" s="17"/>
      <c r="B31" s="51"/>
      <c r="C31" s="177" t="s">
        <v>68</v>
      </c>
      <c r="D31" s="134">
        <v>85</v>
      </c>
      <c r="E31" s="31" t="s">
        <v>51</v>
      </c>
      <c r="F31" s="134">
        <v>0</v>
      </c>
      <c r="G31" s="31" t="s">
        <v>51</v>
      </c>
      <c r="H31" s="52" t="s">
        <v>116</v>
      </c>
      <c r="I31" s="53">
        <f t="shared" si="2"/>
        <v>0.7</v>
      </c>
      <c r="J31" s="54" t="s">
        <v>117</v>
      </c>
      <c r="K31" s="138"/>
      <c r="L31" s="55" t="s">
        <v>118</v>
      </c>
      <c r="M31" s="136">
        <f t="shared" si="3"/>
        <v>25.500000000000004</v>
      </c>
      <c r="N31" s="31" t="s">
        <v>51</v>
      </c>
      <c r="O31" s="55" t="s">
        <v>47</v>
      </c>
      <c r="P31" s="79">
        <f t="shared" si="5"/>
        <v>0</v>
      </c>
      <c r="Q31" s="80" t="s">
        <v>40</v>
      </c>
      <c r="R31" s="178">
        <f t="shared" si="4"/>
        <v>0</v>
      </c>
      <c r="S31" s="152"/>
      <c r="T31" s="153"/>
      <c r="U31" s="153"/>
      <c r="V31" s="154"/>
    </row>
    <row r="32" spans="1:22" ht="39" customHeight="1">
      <c r="A32" s="17"/>
      <c r="B32" s="51"/>
      <c r="C32" s="177" t="s">
        <v>20</v>
      </c>
      <c r="D32" s="134">
        <f>D17-SUM(D26:D31)</f>
        <v>0</v>
      </c>
      <c r="E32" s="31" t="s">
        <v>51</v>
      </c>
      <c r="F32" s="134">
        <v>0</v>
      </c>
      <c r="G32" s="31" t="s">
        <v>51</v>
      </c>
      <c r="H32" s="52" t="s">
        <v>116</v>
      </c>
      <c r="I32" s="53">
        <f t="shared" si="2"/>
        <v>0.85</v>
      </c>
      <c r="J32" s="54" t="s">
        <v>117</v>
      </c>
      <c r="K32" s="138"/>
      <c r="L32" s="55" t="s">
        <v>118</v>
      </c>
      <c r="M32" s="136">
        <f t="shared" si="3"/>
        <v>0</v>
      </c>
      <c r="N32" s="31" t="s">
        <v>51</v>
      </c>
      <c r="O32" s="55" t="s">
        <v>47</v>
      </c>
      <c r="P32" s="79">
        <f t="shared" si="5"/>
        <v>0</v>
      </c>
      <c r="Q32" s="80" t="s">
        <v>40</v>
      </c>
      <c r="R32" s="178">
        <f t="shared" si="4"/>
        <v>0</v>
      </c>
      <c r="S32" s="152"/>
      <c r="T32" s="153"/>
      <c r="U32" s="153"/>
      <c r="V32" s="154"/>
    </row>
    <row r="33" spans="1:22" ht="39" customHeight="1">
      <c r="A33" s="17"/>
      <c r="B33" s="51"/>
      <c r="C33" s="177" t="s">
        <v>93</v>
      </c>
      <c r="D33" s="134"/>
      <c r="E33" s="31" t="s">
        <v>51</v>
      </c>
      <c r="F33" s="134"/>
      <c r="G33" s="31" t="s">
        <v>51</v>
      </c>
      <c r="H33" s="52" t="s">
        <v>116</v>
      </c>
      <c r="I33" s="53">
        <f t="shared" si="2"/>
        <v>0.1</v>
      </c>
      <c r="J33" s="54" t="s">
        <v>117</v>
      </c>
      <c r="K33" s="138"/>
      <c r="L33" s="55" t="s">
        <v>118</v>
      </c>
      <c r="M33" s="136">
        <f t="shared" si="3"/>
        <v>0</v>
      </c>
      <c r="N33" s="31" t="s">
        <v>51</v>
      </c>
      <c r="O33" s="55" t="s">
        <v>47</v>
      </c>
      <c r="P33" s="79">
        <f t="shared" si="5"/>
        <v>0</v>
      </c>
      <c r="Q33" s="80" t="s">
        <v>40</v>
      </c>
      <c r="R33" s="178">
        <f t="shared" si="4"/>
        <v>0</v>
      </c>
      <c r="S33" s="152"/>
      <c r="T33" s="153"/>
      <c r="U33" s="153"/>
      <c r="V33" s="154"/>
    </row>
    <row r="34" spans="1:22" ht="39" customHeight="1">
      <c r="A34" s="17"/>
      <c r="B34" s="51"/>
      <c r="C34" s="177" t="s">
        <v>93</v>
      </c>
      <c r="D34" s="134"/>
      <c r="E34" s="31" t="s">
        <v>51</v>
      </c>
      <c r="F34" s="134"/>
      <c r="G34" s="31" t="s">
        <v>51</v>
      </c>
      <c r="H34" s="52" t="s">
        <v>116</v>
      </c>
      <c r="I34" s="53">
        <f t="shared" si="2"/>
        <v>0.1</v>
      </c>
      <c r="J34" s="54" t="s">
        <v>117</v>
      </c>
      <c r="K34" s="138"/>
      <c r="L34" s="55" t="s">
        <v>118</v>
      </c>
      <c r="M34" s="136">
        <f t="shared" si="3"/>
        <v>0</v>
      </c>
      <c r="N34" s="31" t="s">
        <v>51</v>
      </c>
      <c r="O34" s="55" t="s">
        <v>47</v>
      </c>
      <c r="P34" s="79">
        <f t="shared" si="5"/>
        <v>0</v>
      </c>
      <c r="Q34" s="80" t="s">
        <v>40</v>
      </c>
      <c r="R34" s="178">
        <f t="shared" si="4"/>
        <v>0</v>
      </c>
      <c r="S34" s="152"/>
      <c r="T34" s="153"/>
      <c r="U34" s="153"/>
      <c r="V34" s="154"/>
    </row>
    <row r="35" spans="1:22" ht="39" customHeight="1">
      <c r="A35" s="17"/>
      <c r="B35" s="51"/>
      <c r="C35" s="177" t="s">
        <v>93</v>
      </c>
      <c r="D35" s="134"/>
      <c r="E35" s="31" t="s">
        <v>51</v>
      </c>
      <c r="F35" s="134"/>
      <c r="G35" s="31" t="s">
        <v>51</v>
      </c>
      <c r="H35" s="52" t="s">
        <v>116</v>
      </c>
      <c r="I35" s="53">
        <f t="shared" si="2"/>
        <v>0.1</v>
      </c>
      <c r="J35" s="54" t="s">
        <v>117</v>
      </c>
      <c r="K35" s="138"/>
      <c r="L35" s="55" t="s">
        <v>118</v>
      </c>
      <c r="M35" s="136">
        <f t="shared" si="3"/>
        <v>0</v>
      </c>
      <c r="N35" s="31" t="s">
        <v>51</v>
      </c>
      <c r="O35" s="55" t="s">
        <v>47</v>
      </c>
      <c r="P35" s="79">
        <f t="shared" si="5"/>
        <v>0</v>
      </c>
      <c r="Q35" s="80" t="s">
        <v>40</v>
      </c>
      <c r="R35" s="178">
        <f t="shared" si="4"/>
        <v>0</v>
      </c>
      <c r="S35" s="152"/>
      <c r="T35" s="153"/>
      <c r="U35" s="153"/>
      <c r="V35" s="154"/>
    </row>
    <row r="36" spans="1:22" ht="12" customHeight="1">
      <c r="A36" s="17"/>
      <c r="B36" s="21"/>
      <c r="C36" s="56"/>
      <c r="D36" s="180"/>
      <c r="E36" s="17"/>
      <c r="F36" s="179"/>
      <c r="G36" s="57"/>
      <c r="H36" s="57"/>
      <c r="I36" s="58"/>
      <c r="J36" s="57"/>
      <c r="K36" s="58"/>
      <c r="L36" s="57"/>
      <c r="M36" s="125"/>
      <c r="N36" s="17"/>
      <c r="O36" s="17"/>
      <c r="Q36" s="17"/>
      <c r="R36" s="178"/>
      <c r="S36" s="152"/>
      <c r="T36" s="153"/>
      <c r="U36" s="153"/>
      <c r="V36" s="154"/>
    </row>
    <row r="37" spans="1:22" ht="22.5" customHeight="1">
      <c r="A37" s="17"/>
      <c r="B37" s="21"/>
      <c r="C37" s="43" t="s">
        <v>160</v>
      </c>
      <c r="D37" s="135">
        <f>SUM(D26:D35)</f>
        <v>18824</v>
      </c>
      <c r="E37" s="31" t="s">
        <v>51</v>
      </c>
      <c r="F37" s="181">
        <f>SUM(F26:F35)</f>
        <v>11496</v>
      </c>
      <c r="G37" s="31" t="s">
        <v>51</v>
      </c>
      <c r="H37" s="57"/>
      <c r="I37" s="58"/>
      <c r="J37" s="57"/>
      <c r="K37" s="61"/>
      <c r="L37" s="62" t="s">
        <v>119</v>
      </c>
      <c r="M37" s="137">
        <f>SUM(M26:M35)</f>
        <v>3910.100000000001</v>
      </c>
      <c r="N37" s="31" t="s">
        <v>51</v>
      </c>
      <c r="O37" s="55" t="s">
        <v>127</v>
      </c>
      <c r="P37" s="81">
        <f>SUM(P26:P35)</f>
        <v>325.72</v>
      </c>
      <c r="Q37" s="31" t="s">
        <v>40</v>
      </c>
      <c r="R37" s="178">
        <f>SUM(R26:R35)</f>
        <v>9771.6</v>
      </c>
      <c r="S37" s="152"/>
      <c r="T37" s="153"/>
      <c r="U37" s="153"/>
      <c r="V37" s="154"/>
    </row>
    <row r="38" spans="1:22" ht="9" customHeight="1">
      <c r="A38" s="17"/>
      <c r="B38" s="21"/>
      <c r="C38" s="59"/>
      <c r="D38" s="64"/>
      <c r="E38" s="46"/>
      <c r="F38" s="57"/>
      <c r="G38" s="57"/>
      <c r="H38" s="57"/>
      <c r="I38" s="58"/>
      <c r="J38" s="57"/>
      <c r="K38" s="58"/>
      <c r="L38" s="63"/>
      <c r="M38" s="63"/>
      <c r="N38" s="63"/>
      <c r="O38" s="63"/>
      <c r="P38" s="17"/>
      <c r="Q38" s="17"/>
      <c r="R38" s="65"/>
      <c r="S38" s="152"/>
      <c r="T38" s="153"/>
      <c r="U38" s="153"/>
      <c r="V38" s="154"/>
    </row>
    <row r="39" spans="1:22" ht="5.25" customHeight="1">
      <c r="A39" s="17"/>
      <c r="B39" s="21"/>
      <c r="C39" s="17"/>
      <c r="D39" s="2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3"/>
      <c r="S39" s="152"/>
      <c r="T39" s="153"/>
      <c r="U39" s="153"/>
      <c r="V39" s="154"/>
    </row>
    <row r="40" spans="1:22" ht="24.75" customHeight="1">
      <c r="A40" s="17"/>
      <c r="B40" s="21"/>
      <c r="C40" s="175" t="s">
        <v>161</v>
      </c>
      <c r="D40" s="131" t="str">
        <f>IF(D17=D37,"OK!","???")</f>
        <v>OK!</v>
      </c>
      <c r="E40" s="176"/>
      <c r="F40" s="17"/>
      <c r="K40" s="17"/>
      <c r="L40" s="17"/>
      <c r="M40" s="17"/>
      <c r="N40" s="17"/>
      <c r="O40" s="17"/>
      <c r="P40" s="17"/>
      <c r="Q40" s="17"/>
      <c r="R40" s="23"/>
      <c r="S40" s="152"/>
      <c r="T40" s="153"/>
      <c r="U40" s="153"/>
      <c r="V40" s="154"/>
    </row>
    <row r="41" spans="1:22" ht="7.5" customHeight="1">
      <c r="A41" s="17"/>
      <c r="B41" s="73"/>
      <c r="C41" s="75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152"/>
      <c r="T41" s="153"/>
      <c r="U41" s="153"/>
      <c r="V41" s="154"/>
    </row>
    <row r="42" spans="1:22" ht="12">
      <c r="A42" s="17"/>
      <c r="B42" s="21"/>
      <c r="C42" s="17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3"/>
      <c r="S42" s="152"/>
      <c r="T42" s="153"/>
      <c r="U42" s="153"/>
      <c r="V42" s="154"/>
    </row>
    <row r="43" spans="1:22" s="20" customFormat="1" ht="25.5" customHeight="1">
      <c r="A43" s="19"/>
      <c r="B43" s="77"/>
      <c r="C43" s="82" t="s">
        <v>111</v>
      </c>
      <c r="D43" s="192" t="s">
        <v>150</v>
      </c>
      <c r="E43" s="193"/>
      <c r="F43" s="193"/>
      <c r="G43" s="132">
        <f>IF(M5&lt;=0.7,0.7,M5)</f>
        <v>0.7</v>
      </c>
      <c r="H43" s="55"/>
      <c r="I43" s="194" t="s">
        <v>158</v>
      </c>
      <c r="J43" s="195"/>
      <c r="K43" s="196"/>
      <c r="L43" s="83" t="str">
        <f>IF(M22&gt;=G43,"OK!",IF(P22&gt;=G43,"OK!","???"))</f>
        <v>OK!</v>
      </c>
      <c r="M43" s="205" t="s">
        <v>151</v>
      </c>
      <c r="N43" s="206"/>
      <c r="O43" s="206"/>
      <c r="P43" s="207"/>
      <c r="Q43" s="127" t="str">
        <f>IF(M22&lt;G43,"SI","NO")</f>
        <v>SI</v>
      </c>
      <c r="R43" s="49"/>
      <c r="S43" s="149"/>
      <c r="T43" s="150"/>
      <c r="U43" s="150"/>
      <c r="V43" s="151"/>
    </row>
    <row r="44" spans="1:22" ht="12">
      <c r="A44" s="17"/>
      <c r="B44" s="21"/>
      <c r="C44" s="17"/>
      <c r="D44" s="2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3"/>
      <c r="S44" s="152"/>
      <c r="T44" s="153"/>
      <c r="U44" s="153"/>
      <c r="V44" s="154"/>
    </row>
    <row r="45" spans="1:22" ht="12" thickBot="1">
      <c r="A45" s="17"/>
      <c r="B45" s="21"/>
      <c r="C45" s="17"/>
      <c r="D45" s="22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3"/>
      <c r="S45" s="152"/>
      <c r="T45" s="153"/>
      <c r="U45" s="153"/>
      <c r="V45" s="154"/>
    </row>
    <row r="46" spans="1:22" ht="24.75" customHeight="1" thickBot="1">
      <c r="A46" s="17"/>
      <c r="B46" s="189" t="s">
        <v>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1"/>
      <c r="S46" s="155"/>
      <c r="T46" s="156"/>
      <c r="U46" s="156"/>
      <c r="V46" s="154"/>
    </row>
    <row r="47" spans="1:22" ht="18" customHeight="1">
      <c r="A47" s="17"/>
      <c r="B47" s="66"/>
      <c r="C47" s="85" t="s">
        <v>110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152"/>
      <c r="T47" s="153"/>
      <c r="U47" s="153"/>
      <c r="V47" s="154"/>
    </row>
    <row r="48" spans="1:22" ht="18" customHeight="1">
      <c r="A48" s="17"/>
      <c r="B48" s="88" t="s">
        <v>5</v>
      </c>
      <c r="C48" s="28"/>
      <c r="D48" s="172">
        <v>60</v>
      </c>
      <c r="E48" s="28" t="s">
        <v>7</v>
      </c>
      <c r="F48" s="17"/>
      <c r="G48" s="30" t="s">
        <v>25</v>
      </c>
      <c r="I48" s="17"/>
      <c r="J48" s="17"/>
      <c r="K48" s="17"/>
      <c r="L48" s="139">
        <f>((D48/1000)/(D49*60))*10000*1000</f>
        <v>333.33333333333337</v>
      </c>
      <c r="M48" s="89" t="s">
        <v>9</v>
      </c>
      <c r="O48" s="30"/>
      <c r="R48" s="23"/>
      <c r="S48" s="152"/>
      <c r="T48" s="153"/>
      <c r="U48" s="153"/>
      <c r="V48" s="154"/>
    </row>
    <row r="49" spans="1:22" ht="18" customHeight="1">
      <c r="A49" s="17"/>
      <c r="B49" s="90" t="s">
        <v>6</v>
      </c>
      <c r="C49" s="17"/>
      <c r="D49" s="172">
        <v>30</v>
      </c>
      <c r="E49" s="28" t="s">
        <v>8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R49" s="23"/>
      <c r="S49" s="152"/>
      <c r="T49" s="153"/>
      <c r="U49" s="153"/>
      <c r="V49" s="154"/>
    </row>
    <row r="50" spans="1:22" ht="18" customHeight="1">
      <c r="A50" s="17"/>
      <c r="B50" s="21"/>
      <c r="C50" s="91"/>
      <c r="D50" s="2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3"/>
      <c r="S50" s="152"/>
      <c r="T50" s="153"/>
      <c r="U50" s="153"/>
      <c r="V50" s="154"/>
    </row>
    <row r="51" spans="1:22" ht="9.75" customHeight="1" thickBot="1">
      <c r="A51" s="17"/>
      <c r="B51" s="21"/>
      <c r="C51" s="17"/>
      <c r="D51" s="22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  <c r="S51" s="152"/>
      <c r="T51" s="153"/>
      <c r="U51" s="153"/>
      <c r="V51" s="154"/>
    </row>
    <row r="52" spans="1:22" ht="12">
      <c r="A52" s="17"/>
      <c r="B52" s="66"/>
      <c r="C52" s="69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2"/>
      <c r="S52" s="152"/>
      <c r="T52" s="153"/>
      <c r="U52" s="153"/>
      <c r="V52" s="154"/>
    </row>
    <row r="53" spans="1:22" ht="12">
      <c r="A53" s="17"/>
      <c r="B53" s="92"/>
      <c r="C53" s="17" t="s">
        <v>23</v>
      </c>
      <c r="D53" s="93"/>
      <c r="E53" s="28"/>
      <c r="F53" s="17"/>
      <c r="G53" s="17"/>
      <c r="H53" s="17"/>
      <c r="I53" s="17"/>
      <c r="J53" s="17"/>
      <c r="K53" s="28" t="s">
        <v>24</v>
      </c>
      <c r="L53" s="17"/>
      <c r="M53" s="17"/>
      <c r="N53" s="17"/>
      <c r="O53" s="17"/>
      <c r="P53" s="17"/>
      <c r="Q53" s="17"/>
      <c r="R53" s="23"/>
      <c r="S53" s="152"/>
      <c r="T53" s="153"/>
      <c r="U53" s="153"/>
      <c r="V53" s="154"/>
    </row>
    <row r="54" spans="1:22" ht="12">
      <c r="A54" s="17"/>
      <c r="B54" s="94"/>
      <c r="C54" s="17"/>
      <c r="D54" s="93"/>
      <c r="E54" s="2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3"/>
      <c r="S54" s="152"/>
      <c r="T54" s="153"/>
      <c r="U54" s="153"/>
      <c r="V54" s="154"/>
    </row>
    <row r="55" spans="1:22" ht="16.5" customHeight="1">
      <c r="A55" s="17"/>
      <c r="B55" s="94"/>
      <c r="C55" s="95" t="s">
        <v>42</v>
      </c>
      <c r="D55" s="96">
        <f>2*(F37/1000)</f>
        <v>22.992</v>
      </c>
      <c r="E55" s="80" t="s">
        <v>46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3"/>
      <c r="S55" s="152"/>
      <c r="T55" s="153"/>
      <c r="U55" s="153"/>
      <c r="V55" s="154"/>
    </row>
    <row r="56" spans="1:22" ht="16.5" customHeight="1" thickBot="1">
      <c r="A56" s="17"/>
      <c r="B56" s="21"/>
      <c r="C56" s="95" t="s">
        <v>41</v>
      </c>
      <c r="D56" s="64">
        <f>P37-D55</f>
        <v>302.728</v>
      </c>
      <c r="E56" s="31" t="s">
        <v>46</v>
      </c>
      <c r="F56" s="203" t="s">
        <v>57</v>
      </c>
      <c r="G56" s="208"/>
      <c r="H56" s="208"/>
      <c r="I56" s="173">
        <v>30</v>
      </c>
      <c r="J56" s="84" t="s">
        <v>8</v>
      </c>
      <c r="K56" s="209">
        <f>D56*(I56*60)</f>
        <v>544910.4</v>
      </c>
      <c r="L56" s="209"/>
      <c r="M56" s="209"/>
      <c r="N56" s="210"/>
      <c r="O56" s="135">
        <f>K56/1000</f>
        <v>544.9104</v>
      </c>
      <c r="P56" s="31" t="s">
        <v>43</v>
      </c>
      <c r="R56" s="23"/>
      <c r="S56" s="152"/>
      <c r="T56" s="153"/>
      <c r="U56" s="153"/>
      <c r="V56" s="154"/>
    </row>
    <row r="57" spans="1:22" ht="12" thickBot="1">
      <c r="A57" s="17"/>
      <c r="B57" s="24"/>
      <c r="C57" s="26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152"/>
      <c r="T57" s="183" t="s">
        <v>155</v>
      </c>
      <c r="U57" s="184"/>
      <c r="V57" s="185"/>
    </row>
    <row r="58" spans="1:22" ht="12">
      <c r="A58" s="17"/>
      <c r="B58" s="66"/>
      <c r="C58" s="69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2"/>
      <c r="S58" s="152"/>
      <c r="T58" s="153"/>
      <c r="U58" s="153"/>
      <c r="V58" s="154"/>
    </row>
    <row r="59" spans="1:22" ht="12">
      <c r="A59" s="17"/>
      <c r="B59" s="92"/>
      <c r="C59" s="17" t="s">
        <v>26</v>
      </c>
      <c r="D59" s="2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3"/>
      <c r="S59" s="152"/>
      <c r="T59" s="153"/>
      <c r="U59" s="153"/>
      <c r="V59" s="154"/>
    </row>
    <row r="60" spans="1:22" ht="12">
      <c r="A60" s="17"/>
      <c r="B60" s="21"/>
      <c r="C60" s="17"/>
      <c r="D60" s="2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152"/>
      <c r="T60" s="153"/>
      <c r="U60" s="153"/>
      <c r="V60" s="182" t="s">
        <v>162</v>
      </c>
    </row>
    <row r="61" spans="1:22" ht="15.75" customHeight="1">
      <c r="A61" s="17"/>
      <c r="B61" s="97"/>
      <c r="C61" s="98" t="s">
        <v>146</v>
      </c>
      <c r="D61" s="48">
        <v>0.6</v>
      </c>
      <c r="E61" s="19" t="s">
        <v>50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152"/>
      <c r="T61" s="141"/>
      <c r="U61" s="153"/>
      <c r="V61" s="182"/>
    </row>
    <row r="62" spans="1:22" ht="15.75" customHeight="1">
      <c r="A62" s="17"/>
      <c r="B62" s="97"/>
      <c r="C62" s="22" t="s">
        <v>4</v>
      </c>
      <c r="D62" s="48"/>
      <c r="E62" s="1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152"/>
      <c r="T62" s="153"/>
      <c r="U62" s="153"/>
      <c r="V62" s="182"/>
    </row>
    <row r="63" spans="1:22" ht="15.75" customHeight="1">
      <c r="A63" s="17"/>
      <c r="B63" s="99"/>
      <c r="D63" s="18"/>
      <c r="E63" s="80" t="s">
        <v>59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152"/>
      <c r="T63" s="142"/>
      <c r="U63" s="153"/>
      <c r="V63" s="182" t="s">
        <v>65</v>
      </c>
    </row>
    <row r="64" spans="1:22" ht="15.75" customHeight="1">
      <c r="A64" s="17"/>
      <c r="B64" s="99"/>
      <c r="C64" s="22"/>
      <c r="D64" s="48" t="s">
        <v>38</v>
      </c>
      <c r="E64" s="100" t="s">
        <v>60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152"/>
      <c r="T64" s="153"/>
      <c r="U64" s="153"/>
      <c r="V64" s="182"/>
    </row>
    <row r="65" spans="1:22" ht="15.75" customHeight="1">
      <c r="A65" s="17"/>
      <c r="B65" s="99"/>
      <c r="C65" s="22"/>
      <c r="D65" s="48"/>
      <c r="E65" s="101" t="s">
        <v>61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3"/>
      <c r="S65" s="164"/>
      <c r="T65" s="143"/>
      <c r="U65" s="153"/>
      <c r="V65" s="182" t="s">
        <v>64</v>
      </c>
    </row>
    <row r="66" spans="1:22" ht="15.75" customHeight="1">
      <c r="A66" s="17"/>
      <c r="B66" s="99"/>
      <c r="C66" s="22"/>
      <c r="D66" s="48"/>
      <c r="E66" s="10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3"/>
      <c r="S66" s="152"/>
      <c r="T66" s="153"/>
      <c r="U66" s="153"/>
      <c r="V66" s="182"/>
    </row>
    <row r="67" spans="1:22" ht="15.75" customHeight="1">
      <c r="A67" s="17"/>
      <c r="B67" s="21"/>
      <c r="C67" s="17"/>
      <c r="D67" s="48" t="s">
        <v>39</v>
      </c>
      <c r="E67" s="80" t="s">
        <v>58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3"/>
      <c r="S67" s="152"/>
      <c r="T67" s="144"/>
      <c r="U67" s="153"/>
      <c r="V67" s="182" t="s">
        <v>154</v>
      </c>
    </row>
    <row r="68" spans="1:22" ht="12">
      <c r="A68" s="17"/>
      <c r="B68" s="21"/>
      <c r="C68" s="17"/>
      <c r="D68" s="22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152"/>
      <c r="T68" s="153"/>
      <c r="U68" s="153"/>
      <c r="V68" s="182"/>
    </row>
    <row r="69" spans="1:22" ht="16.5" customHeight="1">
      <c r="A69" s="17"/>
      <c r="B69" s="21"/>
      <c r="C69" s="55" t="s">
        <v>48</v>
      </c>
      <c r="D69" s="140">
        <v>2.5</v>
      </c>
      <c r="E69" s="19" t="s">
        <v>45</v>
      </c>
      <c r="F69" s="28"/>
      <c r="G69" s="28"/>
      <c r="H69" s="28"/>
      <c r="I69" s="17"/>
      <c r="J69" s="17"/>
      <c r="K69" s="17"/>
      <c r="L69" s="17"/>
      <c r="M69" s="17"/>
      <c r="N69" s="17"/>
      <c r="O69" s="17"/>
      <c r="P69" s="17"/>
      <c r="Q69" s="17"/>
      <c r="R69" s="23"/>
      <c r="S69" s="152"/>
      <c r="T69" s="145"/>
      <c r="U69" s="153"/>
      <c r="V69" s="165" t="s">
        <v>145</v>
      </c>
    </row>
    <row r="70" spans="1:22" ht="12">
      <c r="A70" s="17"/>
      <c r="B70" s="21"/>
      <c r="C70" s="22"/>
      <c r="D70" s="9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3"/>
      <c r="S70" s="152"/>
      <c r="T70" s="153"/>
      <c r="U70" s="153"/>
      <c r="V70" s="154"/>
    </row>
    <row r="71" spans="1:22" ht="28.5" customHeight="1">
      <c r="A71" s="17"/>
      <c r="B71" s="21"/>
      <c r="C71" s="48" t="s">
        <v>49</v>
      </c>
      <c r="D71" s="41">
        <f>(D55/1000)/(0.6*(2*9.81*D69)^0.5)</f>
        <v>0.005471494847056512</v>
      </c>
      <c r="E71" s="80" t="s">
        <v>44</v>
      </c>
      <c r="F71" s="17"/>
      <c r="G71" s="17"/>
      <c r="H71" s="17"/>
      <c r="I71" s="17"/>
      <c r="J71" s="17"/>
      <c r="K71" s="17"/>
      <c r="L71" s="202" t="s">
        <v>152</v>
      </c>
      <c r="M71" s="203"/>
      <c r="N71" s="203"/>
      <c r="O71" s="203"/>
      <c r="P71" s="204"/>
      <c r="Q71" s="127" t="str">
        <f>IF(AND(L43="OK!",Q43="SI"),"SI",IF(AND(L43="OK!",Q43="NO"),"","NO"))</f>
        <v>SI</v>
      </c>
      <c r="R71" s="23"/>
      <c r="S71" s="152"/>
      <c r="T71" s="153"/>
      <c r="U71" s="153"/>
      <c r="V71" s="154"/>
    </row>
    <row r="72" spans="1:22" ht="12">
      <c r="A72" s="17"/>
      <c r="B72" s="21"/>
      <c r="C72" s="17"/>
      <c r="D72" s="22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3"/>
      <c r="S72" s="152"/>
      <c r="T72" s="153"/>
      <c r="U72" s="153"/>
      <c r="V72" s="154"/>
    </row>
    <row r="73" spans="1:22" ht="16.5" customHeight="1">
      <c r="A73" s="17"/>
      <c r="B73" s="103"/>
      <c r="C73" s="48" t="s">
        <v>3</v>
      </c>
      <c r="D73" s="135">
        <f>(2*(D71/3.1416)^0.5)*1000</f>
        <v>83.46560559513426</v>
      </c>
      <c r="E73" s="31" t="s">
        <v>10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3"/>
      <c r="S73" s="152"/>
      <c r="T73" s="153"/>
      <c r="U73" s="153"/>
      <c r="V73" s="154"/>
    </row>
    <row r="74" spans="1:22" ht="12" thickBot="1">
      <c r="A74" s="17"/>
      <c r="B74" s="24"/>
      <c r="C74" s="26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  <c r="S74" s="166"/>
      <c r="T74" s="167"/>
      <c r="U74" s="167"/>
      <c r="V74" s="168" t="s">
        <v>163</v>
      </c>
    </row>
    <row r="75" spans="1:20" ht="12">
      <c r="A75" s="17"/>
      <c r="B75" s="17"/>
      <c r="C75" s="17"/>
      <c r="D75" s="22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2">
      <c r="A76" s="17"/>
      <c r="B76" s="17"/>
      <c r="C76" s="169"/>
      <c r="D76" s="170"/>
      <c r="E76" s="126"/>
      <c r="F76" s="126"/>
      <c r="G76" s="126"/>
      <c r="H76" s="126"/>
      <c r="I76" s="126"/>
      <c r="J76" s="126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2">
      <c r="A77" s="17"/>
      <c r="B77" s="17"/>
      <c r="C77" s="169"/>
      <c r="D77" s="170"/>
      <c r="E77" s="126"/>
      <c r="F77" s="126"/>
      <c r="G77" s="126"/>
      <c r="H77" s="126"/>
      <c r="I77" s="126"/>
      <c r="J77" s="126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2">
      <c r="A78" s="17"/>
      <c r="B78" s="17"/>
      <c r="C78" s="126"/>
      <c r="D78" s="170"/>
      <c r="E78" s="126"/>
      <c r="F78" s="126"/>
      <c r="G78" s="126"/>
      <c r="H78" s="126"/>
      <c r="I78" s="126"/>
      <c r="J78" s="126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2">
      <c r="A79" s="17"/>
      <c r="B79" s="126"/>
      <c r="C79" s="126"/>
      <c r="D79" s="171"/>
      <c r="E79" s="126"/>
      <c r="F79" s="126"/>
      <c r="G79" s="126"/>
      <c r="H79" s="126"/>
      <c r="I79" s="126"/>
      <c r="J79" s="126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2">
      <c r="A80" s="17"/>
      <c r="B80" s="126"/>
      <c r="C80" s="126"/>
      <c r="D80" s="171"/>
      <c r="E80" s="126"/>
      <c r="F80" s="126"/>
      <c r="G80" s="126"/>
      <c r="H80" s="126"/>
      <c r="I80" s="126"/>
      <c r="J80" s="126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2">
      <c r="A81" s="17"/>
      <c r="B81" s="17"/>
      <c r="C81" s="126"/>
      <c r="D81" s="170"/>
      <c r="E81" s="126"/>
      <c r="F81" s="126"/>
      <c r="G81" s="126"/>
      <c r="H81" s="126"/>
      <c r="I81" s="126"/>
      <c r="J81" s="126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2">
      <c r="A82" s="17"/>
      <c r="B82" s="17"/>
      <c r="C82" s="126"/>
      <c r="D82" s="171"/>
      <c r="E82" s="126"/>
      <c r="F82" s="126"/>
      <c r="G82" s="126"/>
      <c r="H82" s="126"/>
      <c r="I82" s="126"/>
      <c r="J82" s="126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2">
      <c r="A83" s="17"/>
      <c r="B83" s="17"/>
      <c r="C83" s="126"/>
      <c r="D83" s="170"/>
      <c r="E83" s="126"/>
      <c r="F83" s="126"/>
      <c r="G83" s="126"/>
      <c r="H83" s="126"/>
      <c r="I83" s="126"/>
      <c r="J83" s="126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">
      <c r="A84" s="17"/>
      <c r="B84" s="17"/>
      <c r="C84" s="126"/>
      <c r="D84" s="171"/>
      <c r="E84" s="126"/>
      <c r="F84" s="126"/>
      <c r="G84" s="126"/>
      <c r="H84" s="126"/>
      <c r="I84" s="126"/>
      <c r="J84" s="126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">
      <c r="A85" s="17"/>
      <c r="B85" s="17"/>
      <c r="C85" s="126"/>
      <c r="D85" s="170"/>
      <c r="E85" s="126"/>
      <c r="F85" s="126"/>
      <c r="G85" s="126"/>
      <c r="H85" s="126"/>
      <c r="I85" s="126"/>
      <c r="J85" s="126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3:10" ht="12">
      <c r="C86" s="126"/>
      <c r="D86" s="171"/>
      <c r="E86" s="126"/>
      <c r="F86" s="126"/>
      <c r="G86" s="126"/>
      <c r="H86" s="126"/>
      <c r="I86" s="126"/>
      <c r="J86" s="126"/>
    </row>
    <row r="129" spans="2:12" ht="12">
      <c r="B129" s="105" t="s">
        <v>91</v>
      </c>
      <c r="C129" s="105" t="s">
        <v>11</v>
      </c>
      <c r="D129" s="105" t="s">
        <v>12</v>
      </c>
      <c r="E129" s="106" t="s">
        <v>13</v>
      </c>
      <c r="F129" s="105" t="s">
        <v>14</v>
      </c>
      <c r="G129" s="107"/>
      <c r="H129" s="107"/>
      <c r="L129" s="18">
        <v>15</v>
      </c>
    </row>
    <row r="130" spans="2:12" ht="24">
      <c r="B130" s="108" t="s">
        <v>92</v>
      </c>
      <c r="C130" s="5" t="s">
        <v>93</v>
      </c>
      <c r="D130" s="109"/>
      <c r="E130" s="110" t="s">
        <v>94</v>
      </c>
      <c r="F130" s="8">
        <v>0.1</v>
      </c>
      <c r="G130" s="12"/>
      <c r="H130" s="12"/>
      <c r="L130" s="18">
        <v>30</v>
      </c>
    </row>
    <row r="131" spans="2:12" ht="24">
      <c r="B131" s="108" t="s">
        <v>95</v>
      </c>
      <c r="C131" s="5" t="s">
        <v>96</v>
      </c>
      <c r="D131" s="109"/>
      <c r="E131" s="110" t="s">
        <v>94</v>
      </c>
      <c r="F131" s="8">
        <v>0.1</v>
      </c>
      <c r="G131" s="12"/>
      <c r="H131" s="12"/>
      <c r="L131" s="18">
        <v>45</v>
      </c>
    </row>
    <row r="132" spans="2:12" ht="12">
      <c r="B132" s="108" t="s">
        <v>97</v>
      </c>
      <c r="C132" s="5" t="s">
        <v>98</v>
      </c>
      <c r="D132" s="109"/>
      <c r="E132" s="110" t="s">
        <v>94</v>
      </c>
      <c r="F132" s="8">
        <v>0.2</v>
      </c>
      <c r="G132" s="12"/>
      <c r="H132" s="12"/>
      <c r="L132" s="18">
        <v>60</v>
      </c>
    </row>
    <row r="133" spans="2:8" ht="12">
      <c r="B133" s="108" t="s">
        <v>143</v>
      </c>
      <c r="C133" s="5" t="s">
        <v>66</v>
      </c>
      <c r="D133" s="109"/>
      <c r="E133" s="110" t="s">
        <v>94</v>
      </c>
      <c r="F133" s="11">
        <v>0.3</v>
      </c>
      <c r="G133" s="13"/>
      <c r="H133" s="13"/>
    </row>
    <row r="134" spans="2:8" ht="12">
      <c r="B134" s="108" t="s">
        <v>144</v>
      </c>
      <c r="C134" s="5" t="s">
        <v>67</v>
      </c>
      <c r="D134" s="109"/>
      <c r="E134" s="110" t="s">
        <v>94</v>
      </c>
      <c r="F134" s="11">
        <v>0.7</v>
      </c>
      <c r="G134" s="13"/>
      <c r="H134" s="13"/>
    </row>
    <row r="135" spans="2:8" ht="12">
      <c r="B135" s="108" t="s">
        <v>69</v>
      </c>
      <c r="C135" s="5" t="s">
        <v>56</v>
      </c>
      <c r="D135" s="109"/>
      <c r="E135" s="110" t="s">
        <v>94</v>
      </c>
      <c r="F135" s="11">
        <v>0.8</v>
      </c>
      <c r="G135" s="13"/>
      <c r="H135" s="13"/>
    </row>
    <row r="136" spans="2:8" ht="12">
      <c r="B136" s="108" t="s">
        <v>70</v>
      </c>
      <c r="C136" s="5" t="s">
        <v>68</v>
      </c>
      <c r="D136" s="109"/>
      <c r="E136" s="110" t="s">
        <v>94</v>
      </c>
      <c r="F136" s="11">
        <v>0.7</v>
      </c>
      <c r="G136" s="13"/>
      <c r="H136" s="13"/>
    </row>
    <row r="137" spans="2:8" ht="24">
      <c r="B137" s="108" t="s">
        <v>71</v>
      </c>
      <c r="C137" s="5" t="s">
        <v>27</v>
      </c>
      <c r="D137" s="109"/>
      <c r="E137" s="110" t="s">
        <v>94</v>
      </c>
      <c r="F137" s="11">
        <v>0.7</v>
      </c>
      <c r="G137" s="13"/>
      <c r="H137" s="13"/>
    </row>
    <row r="138" spans="2:8" ht="12">
      <c r="B138" s="108" t="s">
        <v>72</v>
      </c>
      <c r="C138" s="5" t="s">
        <v>28</v>
      </c>
      <c r="D138" s="109"/>
      <c r="E138" s="110" t="s">
        <v>94</v>
      </c>
      <c r="F138" s="11">
        <v>0.4</v>
      </c>
      <c r="G138" s="13"/>
      <c r="H138" s="13"/>
    </row>
    <row r="139" spans="2:8" ht="12">
      <c r="B139" s="108" t="s">
        <v>73</v>
      </c>
      <c r="C139" s="5" t="s">
        <v>29</v>
      </c>
      <c r="D139" s="109"/>
      <c r="E139" s="110" t="s">
        <v>94</v>
      </c>
      <c r="F139" s="11">
        <v>0.35</v>
      </c>
      <c r="G139" s="13"/>
      <c r="H139" s="13"/>
    </row>
    <row r="140" spans="2:8" ht="12">
      <c r="B140" s="108" t="s">
        <v>74</v>
      </c>
      <c r="C140" s="5" t="s">
        <v>30</v>
      </c>
      <c r="D140" s="109"/>
      <c r="E140" s="110" t="s">
        <v>94</v>
      </c>
      <c r="F140" s="11">
        <v>0.3</v>
      </c>
      <c r="G140" s="13"/>
      <c r="H140" s="13"/>
    </row>
    <row r="141" spans="2:8" ht="12">
      <c r="B141" s="108" t="s">
        <v>75</v>
      </c>
      <c r="C141" s="5" t="s">
        <v>31</v>
      </c>
      <c r="D141" s="109"/>
      <c r="E141" s="110" t="s">
        <v>94</v>
      </c>
      <c r="F141" s="11">
        <v>0.2</v>
      </c>
      <c r="G141" s="13"/>
      <c r="H141" s="13"/>
    </row>
    <row r="142" spans="2:8" ht="24">
      <c r="B142" s="108" t="s">
        <v>81</v>
      </c>
      <c r="C142" s="5" t="s">
        <v>82</v>
      </c>
      <c r="D142" s="109"/>
      <c r="E142" s="110" t="s">
        <v>94</v>
      </c>
      <c r="F142" s="11">
        <v>0.5</v>
      </c>
      <c r="G142" s="13"/>
      <c r="H142" s="13"/>
    </row>
    <row r="143" spans="2:8" ht="36.75">
      <c r="B143" s="108" t="s">
        <v>99</v>
      </c>
      <c r="C143" s="5" t="s">
        <v>100</v>
      </c>
      <c r="D143" s="109"/>
      <c r="E143" s="110" t="s">
        <v>94</v>
      </c>
      <c r="F143" s="8">
        <v>0.4</v>
      </c>
      <c r="G143" s="12"/>
      <c r="H143" s="12"/>
    </row>
    <row r="144" spans="2:8" ht="48.75">
      <c r="B144" s="108" t="s">
        <v>102</v>
      </c>
      <c r="C144" s="5" t="s">
        <v>37</v>
      </c>
      <c r="D144" s="111" t="s">
        <v>36</v>
      </c>
      <c r="E144" s="110" t="s">
        <v>94</v>
      </c>
      <c r="F144" s="8">
        <v>0.4</v>
      </c>
      <c r="G144" s="12"/>
      <c r="H144" s="12"/>
    </row>
    <row r="145" spans="2:8" ht="24">
      <c r="B145" s="108" t="s">
        <v>101</v>
      </c>
      <c r="C145" s="5" t="s">
        <v>120</v>
      </c>
      <c r="D145" s="109"/>
      <c r="E145" s="110" t="s">
        <v>94</v>
      </c>
      <c r="F145" s="8">
        <v>0.3</v>
      </c>
      <c r="G145" s="12"/>
      <c r="H145" s="12"/>
    </row>
    <row r="146" spans="2:8" ht="24">
      <c r="B146" s="108" t="s">
        <v>76</v>
      </c>
      <c r="C146" s="5" t="s">
        <v>32</v>
      </c>
      <c r="D146" s="109"/>
      <c r="E146" s="110" t="s">
        <v>94</v>
      </c>
      <c r="F146" s="11">
        <v>0.4</v>
      </c>
      <c r="G146" s="13"/>
      <c r="H146" s="13"/>
    </row>
    <row r="147" spans="2:8" ht="24">
      <c r="B147" s="108" t="s">
        <v>77</v>
      </c>
      <c r="C147" s="5" t="s">
        <v>33</v>
      </c>
      <c r="D147" s="109"/>
      <c r="E147" s="110" t="s">
        <v>94</v>
      </c>
      <c r="F147" s="11">
        <v>0.6</v>
      </c>
      <c r="G147" s="13"/>
      <c r="H147" s="13"/>
    </row>
    <row r="148" spans="2:8" ht="12">
      <c r="B148" s="108" t="s">
        <v>84</v>
      </c>
      <c r="C148" s="5" t="s">
        <v>85</v>
      </c>
      <c r="D148" s="109"/>
      <c r="E148" s="110"/>
      <c r="F148" s="11">
        <v>0.85</v>
      </c>
      <c r="G148" s="13"/>
      <c r="H148" s="13"/>
    </row>
    <row r="149" spans="2:8" ht="12">
      <c r="B149" s="108" t="s">
        <v>142</v>
      </c>
      <c r="C149" s="5" t="s">
        <v>22</v>
      </c>
      <c r="D149" s="109"/>
      <c r="E149" s="110" t="s">
        <v>94</v>
      </c>
      <c r="F149" s="11">
        <v>0.9</v>
      </c>
      <c r="G149" s="13"/>
      <c r="H149" s="13"/>
    </row>
    <row r="150" spans="2:8" ht="24">
      <c r="B150" s="108" t="s">
        <v>78</v>
      </c>
      <c r="C150" s="5" t="s">
        <v>86</v>
      </c>
      <c r="D150" s="109"/>
      <c r="E150" s="110" t="s">
        <v>94</v>
      </c>
      <c r="F150" s="11">
        <v>1</v>
      </c>
      <c r="G150" s="13"/>
      <c r="H150" s="13"/>
    </row>
    <row r="151" spans="2:8" ht="36.75">
      <c r="B151" s="108" t="s">
        <v>79</v>
      </c>
      <c r="C151" s="5" t="s">
        <v>34</v>
      </c>
      <c r="D151" s="109"/>
      <c r="E151" s="110" t="s">
        <v>94</v>
      </c>
      <c r="F151" s="11">
        <v>0.95</v>
      </c>
      <c r="G151" s="13"/>
      <c r="H151" s="13"/>
    </row>
    <row r="152" spans="2:8" ht="36.75">
      <c r="B152" s="108" t="s">
        <v>80</v>
      </c>
      <c r="C152" s="5" t="s">
        <v>35</v>
      </c>
      <c r="D152" s="109"/>
      <c r="E152" s="110" t="s">
        <v>94</v>
      </c>
      <c r="F152" s="11">
        <v>0.95</v>
      </c>
      <c r="G152" s="13"/>
      <c r="H152" s="13"/>
    </row>
    <row r="153" spans="2:8" ht="12">
      <c r="B153" s="108"/>
      <c r="C153" s="5" t="s">
        <v>54</v>
      </c>
      <c r="D153" s="109"/>
      <c r="E153" s="110"/>
      <c r="F153" s="11"/>
      <c r="G153" s="13"/>
      <c r="H153" s="13"/>
    </row>
    <row r="154" spans="2:8" ht="12">
      <c r="B154" s="108" t="s">
        <v>83</v>
      </c>
      <c r="C154" s="5" t="s">
        <v>55</v>
      </c>
      <c r="D154" s="109"/>
      <c r="E154" s="110"/>
      <c r="F154" s="11">
        <v>0.9</v>
      </c>
      <c r="G154" s="13"/>
      <c r="H154" s="13"/>
    </row>
    <row r="155" spans="2:8" ht="12">
      <c r="B155" s="108" t="s">
        <v>135</v>
      </c>
      <c r="C155" s="5" t="s">
        <v>15</v>
      </c>
      <c r="D155" s="109"/>
      <c r="E155" s="110" t="s">
        <v>94</v>
      </c>
      <c r="F155" s="11">
        <v>0.95</v>
      </c>
      <c r="G155" s="13"/>
      <c r="H155" s="13"/>
    </row>
    <row r="156" spans="2:8" ht="12">
      <c r="B156" s="108" t="s">
        <v>136</v>
      </c>
      <c r="C156" s="5" t="s">
        <v>16</v>
      </c>
      <c r="D156" s="109"/>
      <c r="E156" s="110" t="s">
        <v>94</v>
      </c>
      <c r="F156" s="11">
        <v>0.9</v>
      </c>
      <c r="G156" s="13"/>
      <c r="H156" s="13"/>
    </row>
    <row r="157" spans="2:8" ht="12">
      <c r="B157" s="108" t="s">
        <v>137</v>
      </c>
      <c r="C157" s="5" t="s">
        <v>17</v>
      </c>
      <c r="D157" s="109"/>
      <c r="E157" s="110" t="s">
        <v>94</v>
      </c>
      <c r="F157" s="11">
        <v>0.7</v>
      </c>
      <c r="G157" s="13"/>
      <c r="H157" s="13"/>
    </row>
    <row r="158" spans="2:8" ht="12">
      <c r="B158" s="108" t="s">
        <v>138</v>
      </c>
      <c r="C158" s="5" t="s">
        <v>18</v>
      </c>
      <c r="D158" s="109"/>
      <c r="E158" s="110" t="s">
        <v>94</v>
      </c>
      <c r="F158" s="11">
        <v>0.8</v>
      </c>
      <c r="G158" s="13"/>
      <c r="H158" s="13"/>
    </row>
    <row r="159" spans="2:8" ht="36.75">
      <c r="B159" s="108" t="s">
        <v>139</v>
      </c>
      <c r="C159" s="5" t="s">
        <v>19</v>
      </c>
      <c r="D159" s="109"/>
      <c r="E159" s="110" t="s">
        <v>94</v>
      </c>
      <c r="F159" s="11">
        <v>0.9</v>
      </c>
      <c r="G159" s="13"/>
      <c r="H159" s="13"/>
    </row>
    <row r="160" spans="2:8" ht="36.75">
      <c r="B160" s="108" t="s">
        <v>140</v>
      </c>
      <c r="C160" s="5" t="s">
        <v>20</v>
      </c>
      <c r="D160" s="109"/>
      <c r="E160" s="110" t="s">
        <v>94</v>
      </c>
      <c r="F160" s="11">
        <v>0.85</v>
      </c>
      <c r="G160" s="13"/>
      <c r="H160" s="13"/>
    </row>
    <row r="161" spans="2:8" ht="12">
      <c r="B161" s="108" t="s">
        <v>141</v>
      </c>
      <c r="C161" s="5" t="s">
        <v>21</v>
      </c>
      <c r="D161" s="109"/>
      <c r="E161" s="110" t="s">
        <v>94</v>
      </c>
      <c r="F161" s="11">
        <v>0.9</v>
      </c>
      <c r="G161" s="13"/>
      <c r="H161" s="13"/>
    </row>
    <row r="162" spans="2:8" ht="36.75">
      <c r="B162" s="108" t="s">
        <v>103</v>
      </c>
      <c r="C162" s="5" t="s">
        <v>104</v>
      </c>
      <c r="D162" s="109"/>
      <c r="E162" s="110" t="s">
        <v>94</v>
      </c>
      <c r="F162" s="8">
        <v>0.45</v>
      </c>
      <c r="G162" s="12"/>
      <c r="H162" s="12"/>
    </row>
    <row r="163" spans="2:8" ht="36.75">
      <c r="B163" s="108" t="s">
        <v>105</v>
      </c>
      <c r="C163" s="5" t="s">
        <v>106</v>
      </c>
      <c r="D163" s="109"/>
      <c r="E163" s="110" t="s">
        <v>94</v>
      </c>
      <c r="F163" s="8">
        <v>0.35</v>
      </c>
      <c r="G163" s="12"/>
      <c r="H163" s="12"/>
    </row>
    <row r="164" spans="2:8" ht="36.75">
      <c r="B164" s="108" t="s">
        <v>107</v>
      </c>
      <c r="C164" s="5" t="s">
        <v>108</v>
      </c>
      <c r="D164" s="109"/>
      <c r="E164" s="110" t="s">
        <v>94</v>
      </c>
      <c r="F164" s="8">
        <v>0.25</v>
      </c>
      <c r="G164" s="12"/>
      <c r="H164" s="12"/>
    </row>
    <row r="165" spans="2:8" ht="36.75">
      <c r="B165" s="108" t="s">
        <v>109</v>
      </c>
      <c r="C165" s="5" t="s">
        <v>52</v>
      </c>
      <c r="D165" s="109"/>
      <c r="E165" s="110" t="s">
        <v>94</v>
      </c>
      <c r="F165" s="8">
        <v>0.2</v>
      </c>
      <c r="G165" s="12"/>
      <c r="H165" s="12"/>
    </row>
    <row r="166" spans="2:8" ht="48.75">
      <c r="B166" s="108" t="s">
        <v>53</v>
      </c>
      <c r="C166" s="5" t="s">
        <v>128</v>
      </c>
      <c r="D166" s="109"/>
      <c r="E166" s="110" t="s">
        <v>94</v>
      </c>
      <c r="F166" s="8">
        <v>0.1</v>
      </c>
      <c r="G166" s="12"/>
      <c r="H166" s="12"/>
    </row>
    <row r="167" spans="2:8" ht="61.5">
      <c r="B167" s="108" t="s">
        <v>129</v>
      </c>
      <c r="C167" s="5" t="s">
        <v>130</v>
      </c>
      <c r="D167" s="109"/>
      <c r="E167" s="110" t="s">
        <v>94</v>
      </c>
      <c r="F167" s="8">
        <v>0.3</v>
      </c>
      <c r="G167" s="12"/>
      <c r="H167" s="12"/>
    </row>
    <row r="168" spans="2:8" ht="48.75">
      <c r="B168" s="112" t="s">
        <v>131</v>
      </c>
      <c r="C168" s="5" t="s">
        <v>132</v>
      </c>
      <c r="D168" s="109"/>
      <c r="E168" s="110" t="s">
        <v>94</v>
      </c>
      <c r="F168" s="8">
        <v>0.55</v>
      </c>
      <c r="G168" s="12"/>
      <c r="H168" s="12"/>
    </row>
    <row r="169" spans="2:8" ht="48.75">
      <c r="B169" s="108" t="s">
        <v>133</v>
      </c>
      <c r="C169" s="5" t="s">
        <v>134</v>
      </c>
      <c r="D169" s="109"/>
      <c r="E169" s="110" t="s">
        <v>94</v>
      </c>
      <c r="F169" s="8">
        <v>0.5</v>
      </c>
      <c r="G169" s="12"/>
      <c r="H169" s="12"/>
    </row>
    <row r="172" spans="2:16" ht="12">
      <c r="B172" s="17"/>
      <c r="C172" s="17"/>
      <c r="D172" s="2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2:16" ht="12">
      <c r="B173" s="17"/>
      <c r="C173" s="17"/>
      <c r="D173" s="2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2:16" ht="12">
      <c r="B174" s="17"/>
      <c r="C174" s="17"/>
      <c r="D174" s="2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2:16" ht="12">
      <c r="B175" s="17"/>
      <c r="C175" s="17"/>
      <c r="D175" s="2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2:16" ht="12">
      <c r="B176" s="17"/>
      <c r="C176" s="17"/>
      <c r="D176" s="2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2:16" s="113" customFormat="1" ht="12">
      <c r="B177" s="46"/>
      <c r="C177" s="114" t="s">
        <v>89</v>
      </c>
      <c r="D177" s="115" t="s">
        <v>112</v>
      </c>
      <c r="E177" s="115" t="s">
        <v>90</v>
      </c>
      <c r="F177" s="115" t="s">
        <v>123</v>
      </c>
      <c r="G177" s="115" t="s">
        <v>113</v>
      </c>
      <c r="H177" s="115" t="s">
        <v>114</v>
      </c>
      <c r="I177" s="116" t="s">
        <v>115</v>
      </c>
      <c r="J177" s="117"/>
      <c r="K177" s="117"/>
      <c r="L177" s="46"/>
      <c r="M177" s="46"/>
      <c r="N177" s="46"/>
      <c r="O177" s="46"/>
      <c r="P177" s="46"/>
    </row>
    <row r="178" spans="2:16" ht="28.5" customHeight="1">
      <c r="B178" s="17"/>
      <c r="C178" s="128" t="s">
        <v>153</v>
      </c>
      <c r="D178" s="119"/>
      <c r="E178" s="118"/>
      <c r="F178" s="119">
        <f>IF($M$5&lt;=0.7,0.7,$M$5)</f>
        <v>0.7</v>
      </c>
      <c r="G178" s="119">
        <f>M5</f>
        <v>0.10983053548661283</v>
      </c>
      <c r="H178" s="120">
        <f>IF(M22&gt;=G178,1,0)</f>
        <v>1</v>
      </c>
      <c r="I178" s="121" t="e">
        <f>IF(OR($M$22&gt;=#REF!,$P$22&gt;=#REF!)=TRUE,1,0)</f>
        <v>#REF!</v>
      </c>
      <c r="J178" s="122"/>
      <c r="K178" s="122"/>
      <c r="L178" s="17"/>
      <c r="M178" s="17"/>
      <c r="N178" s="17"/>
      <c r="O178" s="17"/>
      <c r="P178" s="17"/>
    </row>
    <row r="179" spans="2:16" ht="12">
      <c r="B179" s="17"/>
      <c r="C179" s="123"/>
      <c r="D179" s="22"/>
      <c r="E179" s="19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2:16" ht="12">
      <c r="B180" s="17"/>
      <c r="C180" s="123"/>
      <c r="D180" s="2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2:16" ht="12">
      <c r="B181" s="17"/>
      <c r="C181" s="123"/>
      <c r="D181" s="2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ht="12">
      <c r="B182" s="17"/>
      <c r="C182" s="123"/>
      <c r="D182" s="2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ht="12">
      <c r="C183" s="124"/>
    </row>
    <row r="185" ht="12">
      <c r="C185" s="130"/>
    </row>
    <row r="211" spans="9:13" ht="12">
      <c r="I211" s="18">
        <v>0.75</v>
      </c>
      <c r="K211" s="18">
        <v>0.75</v>
      </c>
      <c r="M211" s="18" t="str">
        <f>IF(OR(K211&gt;=0.85,I211&gt;=0.85),0,"cont")</f>
        <v>cont</v>
      </c>
    </row>
  </sheetData>
  <sheetProtection password="F0E3" sheet="1"/>
  <mergeCells count="17">
    <mergeCell ref="N22:O22"/>
    <mergeCell ref="F25:G25"/>
    <mergeCell ref="O25:P25"/>
    <mergeCell ref="L71:P71"/>
    <mergeCell ref="M43:P43"/>
    <mergeCell ref="F56:H56"/>
    <mergeCell ref="K56:N56"/>
    <mergeCell ref="V60:V62"/>
    <mergeCell ref="V65:V66"/>
    <mergeCell ref="V63:V64"/>
    <mergeCell ref="V67:V68"/>
    <mergeCell ref="T57:V57"/>
    <mergeCell ref="B1:R1"/>
    <mergeCell ref="B2:R2"/>
    <mergeCell ref="B46:R46"/>
    <mergeCell ref="D43:F43"/>
    <mergeCell ref="I43:K43"/>
  </mergeCells>
  <dataValidations count="7">
    <dataValidation type="decimal" allowBlank="1" showInputMessage="1" showErrorMessage="1" sqref="F26:F35">
      <formula1>0</formula1>
      <formula2>D26</formula2>
    </dataValidation>
    <dataValidation type="list" allowBlank="1" showInputMessage="1" showErrorMessage="1" sqref="I56">
      <formula1>$L$129:$L$132</formula1>
    </dataValidation>
    <dataValidation errorStyle="information" allowBlank="1" promptTitle="Inserimento Valore Cd " prompt="E' necessario inserire un valore di Cd per la tipologia di superficie scelta compreso tra 0,01 e 1." sqref="Q43 K9:K18 I9:I18 K26:K38 I20:I21 K20:K21 I26:I38 G43 Q71 L43"/>
    <dataValidation type="list" allowBlank="1" showInputMessage="1" showErrorMessage="1" sqref="B26 B9">
      <formula1>$C$130:$C$168</formula1>
    </dataValidation>
    <dataValidation errorStyle="warning" allowBlank="1" promptTitle="Richiesto valore di Cd" prompt="E' necessario inserire un valore di Cd compreso tra 0,05 e 1 da applicare a tale tipologia di superficie." errorTitle="Valore di Cd non valido" error="Inserire da tastiera un valore valido di Cd per tale tipologia di superficie compreso tra 0,05 e 1" sqref="AA9"/>
    <dataValidation type="list" allowBlank="1" showInputMessage="1" showErrorMessage="1" sqref="C9:C15 C26:C35">
      <formula1>$C$130:$C$169</formula1>
    </dataValidation>
    <dataValidation type="decimal" allowBlank="1" showInputMessage="1" showErrorMessage="1" sqref="D26:D35">
      <formula1>0</formula1>
      <formula2>10000000</formula2>
    </dataValidation>
  </dataValidations>
  <printOptions gridLines="1" horizontalCentered="1" verticalCentered="1"/>
  <pageMargins left="0.1968503937007874" right="0.1968503937007874" top="0.6299212598425197" bottom="0.2755905511811024" header="0.6692913385826772" footer="0"/>
  <pageSetup fitToHeight="1" fitToWidth="1" horizontalDpi="600" verticalDpi="600" orientation="portrait" paperSize="8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5">
      <selection activeCell="B40" sqref="B40:E40"/>
    </sheetView>
  </sheetViews>
  <sheetFormatPr defaultColWidth="8.8515625" defaultRowHeight="12.75"/>
  <cols>
    <col min="1" max="1" width="8.7109375" style="0" customWidth="1"/>
    <col min="2" max="2" width="50.7109375" style="0" customWidth="1"/>
    <col min="3" max="3" width="25.8515625" style="0" customWidth="1"/>
    <col min="4" max="4" width="41.00390625" style="1" customWidth="1"/>
    <col min="5" max="5" width="18.140625" style="0" customWidth="1"/>
    <col min="6" max="8" width="8.8515625" style="0" customWidth="1"/>
    <col min="9" max="9" width="34.7109375" style="0" customWidth="1"/>
  </cols>
  <sheetData>
    <row r="1" spans="1:5" ht="12">
      <c r="A1" s="14" t="s">
        <v>91</v>
      </c>
      <c r="B1" s="3" t="s">
        <v>11</v>
      </c>
      <c r="C1" s="3" t="s">
        <v>12</v>
      </c>
      <c r="D1" s="4" t="s">
        <v>13</v>
      </c>
      <c r="E1" s="3" t="s">
        <v>14</v>
      </c>
    </row>
    <row r="2" spans="1:5" ht="24">
      <c r="A2" s="15" t="s">
        <v>92</v>
      </c>
      <c r="B2" s="5" t="s">
        <v>93</v>
      </c>
      <c r="C2" s="6"/>
      <c r="D2" s="7" t="s">
        <v>94</v>
      </c>
      <c r="E2" s="8">
        <v>0.1</v>
      </c>
    </row>
    <row r="3" spans="1:9" ht="24">
      <c r="A3" s="15" t="s">
        <v>95</v>
      </c>
      <c r="B3" s="5" t="s">
        <v>96</v>
      </c>
      <c r="C3" s="6"/>
      <c r="D3" s="7" t="s">
        <v>94</v>
      </c>
      <c r="E3" s="8">
        <v>0.1</v>
      </c>
      <c r="I3" s="2"/>
    </row>
    <row r="4" spans="1:5" ht="12">
      <c r="A4" s="15" t="s">
        <v>97</v>
      </c>
      <c r="B4" s="5" t="s">
        <v>98</v>
      </c>
      <c r="C4" s="6"/>
      <c r="D4" s="7" t="s">
        <v>94</v>
      </c>
      <c r="E4" s="8">
        <v>0.2</v>
      </c>
    </row>
    <row r="5" spans="1:5" ht="36.75">
      <c r="A5" s="15" t="s">
        <v>99</v>
      </c>
      <c r="B5" s="5" t="s">
        <v>100</v>
      </c>
      <c r="C5" s="6"/>
      <c r="D5" s="7" t="s">
        <v>94</v>
      </c>
      <c r="E5" s="8">
        <v>0.4</v>
      </c>
    </row>
    <row r="6" spans="1:5" ht="24">
      <c r="A6" s="15" t="s">
        <v>101</v>
      </c>
      <c r="B6" s="5" t="s">
        <v>1</v>
      </c>
      <c r="C6" s="6"/>
      <c r="D6" s="7" t="s">
        <v>94</v>
      </c>
      <c r="E6" s="8">
        <v>0.3</v>
      </c>
    </row>
    <row r="7" spans="1:5" ht="48.75">
      <c r="A7" s="15" t="s">
        <v>102</v>
      </c>
      <c r="B7" s="5" t="s">
        <v>37</v>
      </c>
      <c r="C7" s="9" t="s">
        <v>36</v>
      </c>
      <c r="D7" s="7" t="s">
        <v>94</v>
      </c>
      <c r="E7" s="8">
        <v>0.4</v>
      </c>
    </row>
    <row r="8" spans="1:5" ht="36.75">
      <c r="A8" s="15" t="s">
        <v>103</v>
      </c>
      <c r="B8" s="5" t="s">
        <v>104</v>
      </c>
      <c r="C8" s="6"/>
      <c r="D8" s="7" t="s">
        <v>94</v>
      </c>
      <c r="E8" s="8">
        <v>0.45</v>
      </c>
    </row>
    <row r="9" spans="1:5" ht="36.75">
      <c r="A9" s="15" t="s">
        <v>105</v>
      </c>
      <c r="B9" s="5" t="s">
        <v>106</v>
      </c>
      <c r="C9" s="6"/>
      <c r="D9" s="7" t="s">
        <v>94</v>
      </c>
      <c r="E9" s="8">
        <v>0.35</v>
      </c>
    </row>
    <row r="10" spans="1:5" ht="36.75">
      <c r="A10" s="15" t="s">
        <v>107</v>
      </c>
      <c r="B10" s="5" t="s">
        <v>108</v>
      </c>
      <c r="C10" s="6"/>
      <c r="D10" s="7" t="s">
        <v>94</v>
      </c>
      <c r="E10" s="8">
        <v>0.25</v>
      </c>
    </row>
    <row r="11" spans="1:5" ht="36.75">
      <c r="A11" s="15" t="s">
        <v>109</v>
      </c>
      <c r="B11" s="5" t="s">
        <v>52</v>
      </c>
      <c r="C11" s="6"/>
      <c r="D11" s="7" t="s">
        <v>94</v>
      </c>
      <c r="E11" s="8">
        <v>0.2</v>
      </c>
    </row>
    <row r="12" spans="1:5" ht="61.5">
      <c r="A12" s="15" t="s">
        <v>53</v>
      </c>
      <c r="B12" s="5" t="s">
        <v>128</v>
      </c>
      <c r="C12" s="6"/>
      <c r="D12" s="7" t="s">
        <v>94</v>
      </c>
      <c r="E12" s="8">
        <v>0.1</v>
      </c>
    </row>
    <row r="13" spans="1:5" ht="61.5">
      <c r="A13" s="15" t="s">
        <v>129</v>
      </c>
      <c r="B13" s="5" t="s">
        <v>130</v>
      </c>
      <c r="C13" s="6"/>
      <c r="D13" s="7" t="s">
        <v>94</v>
      </c>
      <c r="E13" s="8">
        <v>0.3</v>
      </c>
    </row>
    <row r="14" spans="1:5" ht="48.75">
      <c r="A14" s="10" t="s">
        <v>131</v>
      </c>
      <c r="B14" s="5" t="s">
        <v>132</v>
      </c>
      <c r="C14" s="6"/>
      <c r="D14" s="7" t="s">
        <v>94</v>
      </c>
      <c r="E14" s="8">
        <v>0.55</v>
      </c>
    </row>
    <row r="15" spans="1:5" ht="48.75">
      <c r="A15" s="15" t="s">
        <v>133</v>
      </c>
      <c r="B15" s="5" t="s">
        <v>134</v>
      </c>
      <c r="C15" s="6"/>
      <c r="D15" s="7" t="s">
        <v>94</v>
      </c>
      <c r="E15" s="8">
        <v>0.5</v>
      </c>
    </row>
    <row r="16" spans="1:5" ht="12">
      <c r="A16" s="15" t="s">
        <v>135</v>
      </c>
      <c r="B16" s="5" t="s">
        <v>15</v>
      </c>
      <c r="C16" s="6"/>
      <c r="D16" s="7" t="s">
        <v>94</v>
      </c>
      <c r="E16" s="11">
        <v>0.95</v>
      </c>
    </row>
    <row r="17" spans="1:5" ht="12">
      <c r="A17" s="15" t="s">
        <v>136</v>
      </c>
      <c r="B17" s="5" t="s">
        <v>16</v>
      </c>
      <c r="C17" s="6"/>
      <c r="D17" s="7" t="s">
        <v>94</v>
      </c>
      <c r="E17" s="11">
        <v>0.9</v>
      </c>
    </row>
    <row r="18" spans="1:5" ht="12">
      <c r="A18" s="15" t="s">
        <v>137</v>
      </c>
      <c r="B18" s="5" t="s">
        <v>17</v>
      </c>
      <c r="C18" s="6"/>
      <c r="D18" s="7" t="s">
        <v>94</v>
      </c>
      <c r="E18" s="11">
        <v>0.7</v>
      </c>
    </row>
    <row r="19" spans="1:5" ht="12">
      <c r="A19" s="15" t="s">
        <v>138</v>
      </c>
      <c r="B19" s="5" t="s">
        <v>18</v>
      </c>
      <c r="C19" s="6"/>
      <c r="D19" s="7" t="s">
        <v>94</v>
      </c>
      <c r="E19" s="11">
        <v>0.8</v>
      </c>
    </row>
    <row r="20" spans="1:5" ht="36.75">
      <c r="A20" s="15" t="s">
        <v>139</v>
      </c>
      <c r="B20" s="5" t="s">
        <v>19</v>
      </c>
      <c r="C20" s="6"/>
      <c r="D20" s="16" t="s">
        <v>94</v>
      </c>
      <c r="E20" s="11">
        <v>0.9</v>
      </c>
    </row>
    <row r="21" spans="1:5" ht="36.75">
      <c r="A21" s="15" t="s">
        <v>140</v>
      </c>
      <c r="B21" s="5" t="s">
        <v>20</v>
      </c>
      <c r="C21" s="6"/>
      <c r="D21" s="16" t="s">
        <v>94</v>
      </c>
      <c r="E21" s="11">
        <v>0.85</v>
      </c>
    </row>
    <row r="22" spans="1:5" ht="12">
      <c r="A22" s="15" t="s">
        <v>141</v>
      </c>
      <c r="B22" s="5" t="s">
        <v>21</v>
      </c>
      <c r="C22" s="6"/>
      <c r="D22" s="16" t="s">
        <v>94</v>
      </c>
      <c r="E22" s="11">
        <v>0.9</v>
      </c>
    </row>
    <row r="23" spans="1:5" ht="12">
      <c r="A23" s="15" t="s">
        <v>142</v>
      </c>
      <c r="B23" s="5" t="s">
        <v>22</v>
      </c>
      <c r="C23" s="6"/>
      <c r="D23" s="16" t="s">
        <v>94</v>
      </c>
      <c r="E23" s="11">
        <v>0.9</v>
      </c>
    </row>
    <row r="24" spans="1:5" ht="12">
      <c r="A24" s="15" t="s">
        <v>143</v>
      </c>
      <c r="B24" s="5" t="s">
        <v>66</v>
      </c>
      <c r="C24" s="6"/>
      <c r="D24" s="16" t="s">
        <v>94</v>
      </c>
      <c r="E24" s="11">
        <v>0.5</v>
      </c>
    </row>
    <row r="25" spans="1:5" ht="12">
      <c r="A25" s="15" t="s">
        <v>144</v>
      </c>
      <c r="B25" s="5" t="s">
        <v>67</v>
      </c>
      <c r="C25" s="6"/>
      <c r="D25" s="16" t="s">
        <v>94</v>
      </c>
      <c r="E25" s="11">
        <v>0.7</v>
      </c>
    </row>
    <row r="26" spans="1:5" ht="12">
      <c r="A26" s="15" t="s">
        <v>69</v>
      </c>
      <c r="B26" s="5" t="s">
        <v>56</v>
      </c>
      <c r="C26" s="6"/>
      <c r="D26" s="16" t="s">
        <v>94</v>
      </c>
      <c r="E26" s="11">
        <v>0.8</v>
      </c>
    </row>
    <row r="27" spans="1:5" ht="24">
      <c r="A27" s="15" t="s">
        <v>70</v>
      </c>
      <c r="B27" s="5" t="s">
        <v>68</v>
      </c>
      <c r="C27" s="6"/>
      <c r="D27" s="16" t="s">
        <v>94</v>
      </c>
      <c r="E27" s="11">
        <v>0.7</v>
      </c>
    </row>
    <row r="28" spans="1:5" ht="24">
      <c r="A28" s="15" t="s">
        <v>71</v>
      </c>
      <c r="B28" s="5" t="s">
        <v>27</v>
      </c>
      <c r="C28" s="6"/>
      <c r="D28" s="16" t="s">
        <v>94</v>
      </c>
      <c r="E28" s="11">
        <v>0.7</v>
      </c>
    </row>
    <row r="29" spans="1:5" ht="12">
      <c r="A29" s="15" t="s">
        <v>72</v>
      </c>
      <c r="B29" s="5" t="s">
        <v>28</v>
      </c>
      <c r="C29" s="6"/>
      <c r="D29" s="16" t="s">
        <v>94</v>
      </c>
      <c r="E29" s="11">
        <v>0.4</v>
      </c>
    </row>
    <row r="30" spans="1:5" ht="12">
      <c r="A30" s="15" t="s">
        <v>73</v>
      </c>
      <c r="B30" s="5" t="s">
        <v>29</v>
      </c>
      <c r="C30" s="6"/>
      <c r="D30" s="16" t="s">
        <v>94</v>
      </c>
      <c r="E30" s="11">
        <v>0.35</v>
      </c>
    </row>
    <row r="31" spans="1:5" ht="12">
      <c r="A31" s="15" t="s">
        <v>74</v>
      </c>
      <c r="B31" s="5" t="s">
        <v>30</v>
      </c>
      <c r="C31" s="6"/>
      <c r="D31" s="16" t="s">
        <v>94</v>
      </c>
      <c r="E31" s="11">
        <v>0.3</v>
      </c>
    </row>
    <row r="32" spans="1:5" ht="12">
      <c r="A32" s="15" t="s">
        <v>75</v>
      </c>
      <c r="B32" s="5" t="s">
        <v>31</v>
      </c>
      <c r="C32" s="6"/>
      <c r="D32" s="16" t="s">
        <v>94</v>
      </c>
      <c r="E32" s="11">
        <v>0.2</v>
      </c>
    </row>
    <row r="33" spans="1:5" ht="24">
      <c r="A33" s="15" t="s">
        <v>76</v>
      </c>
      <c r="B33" s="5" t="s">
        <v>32</v>
      </c>
      <c r="C33" s="6"/>
      <c r="D33" s="16" t="s">
        <v>94</v>
      </c>
      <c r="E33" s="11">
        <v>0.4</v>
      </c>
    </row>
    <row r="34" spans="1:5" ht="24">
      <c r="A34" s="15" t="s">
        <v>77</v>
      </c>
      <c r="B34" s="5" t="s">
        <v>33</v>
      </c>
      <c r="C34" s="6"/>
      <c r="D34" s="16" t="s">
        <v>94</v>
      </c>
      <c r="E34" s="11">
        <v>0.6</v>
      </c>
    </row>
    <row r="35" spans="1:5" ht="24">
      <c r="A35" s="15" t="s">
        <v>78</v>
      </c>
      <c r="B35" s="5" t="s">
        <v>2</v>
      </c>
      <c r="C35" s="6"/>
      <c r="D35" s="16" t="s">
        <v>94</v>
      </c>
      <c r="E35" s="11">
        <v>1</v>
      </c>
    </row>
    <row r="36" spans="1:5" ht="48.75">
      <c r="A36" s="15" t="s">
        <v>79</v>
      </c>
      <c r="B36" s="5" t="s">
        <v>34</v>
      </c>
      <c r="C36" s="6"/>
      <c r="D36" s="16" t="s">
        <v>94</v>
      </c>
      <c r="E36" s="11">
        <v>0.95</v>
      </c>
    </row>
    <row r="37" spans="1:5" ht="36.75">
      <c r="A37" s="15" t="s">
        <v>80</v>
      </c>
      <c r="B37" s="5" t="s">
        <v>35</v>
      </c>
      <c r="C37" s="6"/>
      <c r="D37" s="16" t="s">
        <v>94</v>
      </c>
      <c r="E37" s="11">
        <v>0.95</v>
      </c>
    </row>
    <row r="38" spans="1:5" ht="24">
      <c r="A38" s="15" t="s">
        <v>81</v>
      </c>
      <c r="B38" s="5" t="s">
        <v>82</v>
      </c>
      <c r="C38" s="6"/>
      <c r="D38" s="16" t="s">
        <v>94</v>
      </c>
      <c r="E38" s="11">
        <v>0.5</v>
      </c>
    </row>
    <row r="39" spans="1:5" ht="12">
      <c r="A39" s="15" t="s">
        <v>83</v>
      </c>
      <c r="B39" s="5" t="s">
        <v>55</v>
      </c>
      <c r="C39" s="6"/>
      <c r="D39" s="7"/>
      <c r="E39" s="11">
        <v>0.9</v>
      </c>
    </row>
    <row r="40" spans="1:5" ht="12">
      <c r="A40" s="15" t="s">
        <v>84</v>
      </c>
      <c r="B40" s="5" t="s">
        <v>85</v>
      </c>
      <c r="C40" s="6"/>
      <c r="D40" s="7"/>
      <c r="E40" s="11">
        <v>0.85</v>
      </c>
    </row>
    <row r="41" spans="1:5" ht="12">
      <c r="A41" s="15"/>
      <c r="B41" s="5" t="s">
        <v>54</v>
      </c>
      <c r="C41" s="6"/>
      <c r="D41" s="7"/>
      <c r="E4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Dimensionamento vasca di laminazione</dc:title>
  <dc:subject>Comune di Genova - Dimensionamento vasca di laminazione</dc:subject>
  <dc:creator>Ufficio Geologico</dc:creator>
  <cp:keywords>Laminazione</cp:keywords>
  <dc:description/>
  <cp:lastModifiedBy>VENTURA MATTEO</cp:lastModifiedBy>
  <cp:lastPrinted>2015-03-17T08:29:27Z</cp:lastPrinted>
  <dcterms:created xsi:type="dcterms:W3CDTF">2005-09-07T14:39:02Z</dcterms:created>
  <dcterms:modified xsi:type="dcterms:W3CDTF">2022-05-11T14:08:49Z</dcterms:modified>
  <cp:category>Acque meteoriche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610926-b11d-4bd1-8654-6c75deb69a31_Enabled">
    <vt:lpwstr>true</vt:lpwstr>
  </property>
  <property fmtid="{D5CDD505-2E9C-101B-9397-08002B2CF9AE}" pid="3" name="MSIP_Label_eb610926-b11d-4bd1-8654-6c75deb69a31_SetDate">
    <vt:lpwstr>2022-02-11T16:53:58Z</vt:lpwstr>
  </property>
  <property fmtid="{D5CDD505-2E9C-101B-9397-08002B2CF9AE}" pid="4" name="MSIP_Label_eb610926-b11d-4bd1-8654-6c75deb69a31_Method">
    <vt:lpwstr>Privileged</vt:lpwstr>
  </property>
  <property fmtid="{D5CDD505-2E9C-101B-9397-08002B2CF9AE}" pid="5" name="MSIP_Label_eb610926-b11d-4bd1-8654-6c75deb69a31_Name">
    <vt:lpwstr>Public without footer</vt:lpwstr>
  </property>
  <property fmtid="{D5CDD505-2E9C-101B-9397-08002B2CF9AE}" pid="6" name="MSIP_Label_eb610926-b11d-4bd1-8654-6c75deb69a31_SiteId">
    <vt:lpwstr>4c8a6547-459a-4b75-a3dc-f66efe3e9c4e</vt:lpwstr>
  </property>
  <property fmtid="{D5CDD505-2E9C-101B-9397-08002B2CF9AE}" pid="7" name="MSIP_Label_eb610926-b11d-4bd1-8654-6c75deb69a31_ActionId">
    <vt:lpwstr>f49bfdfc-6fc1-40fe-bcd1-08b13860a5af</vt:lpwstr>
  </property>
  <property fmtid="{D5CDD505-2E9C-101B-9397-08002B2CF9AE}" pid="8" name="MSIP_Label_eb610926-b11d-4bd1-8654-6c75deb69a31_ContentBits">
    <vt:lpwstr>0</vt:lpwstr>
  </property>
  <property fmtid="{D5CDD505-2E9C-101B-9397-08002B2CF9AE}" pid="9" name="_dlc_DocId">
    <vt:lpwstr>EQN4HYH3KZXW-285239909-52254</vt:lpwstr>
  </property>
  <property fmtid="{D5CDD505-2E9C-101B-9397-08002B2CF9AE}" pid="10" name="_dlc_DocIdItemGuid">
    <vt:lpwstr>092de968-9227-4230-9970-7a4bb4c3490d</vt:lpwstr>
  </property>
  <property fmtid="{D5CDD505-2E9C-101B-9397-08002B2CF9AE}" pid="11" name="_dlc_DocIdUrl">
    <vt:lpwstr>https://gruppofsitaliane.sharepoint.com/sites/italferr/retefilogenova/_layouts/15/DocIdRedir.aspx?ID=EQN4HYH3KZXW-285239909-52254, EQN4HYH3KZXW-285239909-52254</vt:lpwstr>
  </property>
</Properties>
</file>